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Kalkulator" sheetId="1" r:id="rId1"/>
  </sheets>
  <definedNames>
    <definedName name="_xlnm.Print_Area" localSheetId="0">'Kalkulator'!$A$1:$E$32</definedName>
  </definedNames>
  <calcPr fullCalcOnLoad="1"/>
</workbook>
</file>

<file path=xl/sharedStrings.xml><?xml version="1.0" encoding="utf-8"?>
<sst xmlns="http://schemas.openxmlformats.org/spreadsheetml/2006/main" count="48" uniqueCount="40">
  <si>
    <t>mbar</t>
  </si>
  <si>
    <t>m</t>
  </si>
  <si>
    <t>°С</t>
  </si>
  <si>
    <t xml:space="preserve">К </t>
  </si>
  <si>
    <r>
      <t>m</t>
    </r>
    <r>
      <rPr>
        <vertAlign val="superscript"/>
        <sz val="11"/>
        <rFont val="Arial Narrow"/>
        <family val="0"/>
      </rPr>
      <t>3</t>
    </r>
  </si>
  <si>
    <r>
      <t>kJ/m</t>
    </r>
    <r>
      <rPr>
        <vertAlign val="superscript"/>
        <sz val="11"/>
        <rFont val="Arial Narrow"/>
        <family val="0"/>
      </rPr>
      <t>3</t>
    </r>
  </si>
  <si>
    <r>
      <t>kJ/m</t>
    </r>
    <r>
      <rPr>
        <vertAlign val="superscript"/>
        <sz val="11"/>
        <color indexed="23"/>
        <rFont val="Arial Narrow"/>
        <family val="2"/>
      </rPr>
      <t>3</t>
    </r>
  </si>
  <si>
    <t>%</t>
  </si>
  <si>
    <t>ENERGY AGENCY OF THE REPUBLIC OF SERBIA</t>
  </si>
  <si>
    <t>EXAMPLE</t>
  </si>
  <si>
    <t xml:space="preserve">QUANTITY OF NATURAL GAS </t>
  </si>
  <si>
    <t>Information</t>
  </si>
  <si>
    <t>Code</t>
  </si>
  <si>
    <t>Metering device at point of delivery to customer has:</t>
  </si>
  <si>
    <t>corrector (enter 2), 
temperature compensator (1), 
no correction (0)</t>
  </si>
  <si>
    <r>
      <t>Installed:</t>
    </r>
    <r>
      <rPr>
        <sz val="11"/>
        <rFont val="Arial Narrow"/>
        <family val="0"/>
      </rPr>
      <t xml:space="preserve">
         inside (enter 1) or 
         outside (enter 0)</t>
    </r>
  </si>
  <si>
    <r>
      <t xml:space="preserve">Billing period: </t>
    </r>
    <r>
      <rPr>
        <sz val="11"/>
        <rFont val="Arial Narrow"/>
        <family val="0"/>
      </rPr>
      <t xml:space="preserve">
        1. October - 30. April (enter 1) or 
        1. May - 30. September (enter 0) </t>
    </r>
  </si>
  <si>
    <t>Enter data only into cells market yellow</t>
  </si>
  <si>
    <t>PARAMETER</t>
  </si>
  <si>
    <t>Unit</t>
  </si>
  <si>
    <t>VALUE</t>
  </si>
  <si>
    <t>METERED QUANTITY</t>
  </si>
  <si>
    <t>atmospheric pressure</t>
  </si>
  <si>
    <t>connection pressure set on the regulator</t>
  </si>
  <si>
    <t>calculated for connection pressure</t>
  </si>
  <si>
    <t>Operating temperature</t>
  </si>
  <si>
    <t>QUANTITY CONVERTED TO STANDARD CONDITION</t>
  </si>
  <si>
    <t xml:space="preserve">CONVERSION OF METERED TO CHARGEABLE </t>
  </si>
  <si>
    <t>Mean lower heating value during the billing period</t>
  </si>
  <si>
    <t>CHARGEABLE QUANTITY</t>
  </si>
  <si>
    <t>Increase by</t>
  </si>
  <si>
    <t>Referential values</t>
  </si>
  <si>
    <t>Units</t>
  </si>
  <si>
    <t>Values</t>
  </si>
  <si>
    <t>Parameters of natural gas at standard conditions</t>
  </si>
  <si>
    <t xml:space="preserve">Pressure of gas at standard conditions (Ps)  </t>
  </si>
  <si>
    <t xml:space="preserve">Temperature of gas at standard condition (Ts)  </t>
  </si>
  <si>
    <t>Lower heating value of gas</t>
  </si>
  <si>
    <t>Operating pressure</t>
  </si>
  <si>
    <t>Height of measurement-regulation station above sea level (MMRS) 
at the transportation system outlet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</si>
</sst>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#,##0.0"/>
    <numFmt numFmtId="182" formatCode="#,##0.000"/>
    <numFmt numFmtId="183" formatCode="#,##0.0000"/>
    <numFmt numFmtId="184" formatCode="0.0000000"/>
    <numFmt numFmtId="185" formatCode="0.0%"/>
    <numFmt numFmtId="186" formatCode="[$-409]dddd\,\ mmmm\ dd\,\ yyyy"/>
    <numFmt numFmtId="187" formatCode="[$-409]d\-mmm\-yyyy;@"/>
  </numFmts>
  <fonts count="35">
    <font>
      <sz val="10"/>
      <name val="Arial Narrow"/>
      <family val="0"/>
    </font>
    <font>
      <sz val="12"/>
      <name val="Arial Narrow"/>
      <family val="2"/>
    </font>
    <font>
      <sz val="8"/>
      <name val="Arial Narrow"/>
      <family val="0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b/>
      <sz val="11"/>
      <name val="Arial Narrow"/>
      <family val="2"/>
    </font>
    <font>
      <sz val="11"/>
      <name val="Arial Narrow"/>
      <family val="0"/>
    </font>
    <font>
      <vertAlign val="superscript"/>
      <sz val="11"/>
      <name val="Arial Narrow"/>
      <family val="0"/>
    </font>
    <font>
      <b/>
      <sz val="12"/>
      <name val="Arial Narrow"/>
      <family val="2"/>
    </font>
    <font>
      <b/>
      <sz val="11"/>
      <color indexed="23"/>
      <name val="Arial Narrow"/>
      <family val="2"/>
    </font>
    <font>
      <sz val="10"/>
      <color indexed="23"/>
      <name val="Arial Narrow"/>
      <family val="2"/>
    </font>
    <font>
      <sz val="11"/>
      <color indexed="23"/>
      <name val="Arial Narrow"/>
      <family val="2"/>
    </font>
    <font>
      <vertAlign val="superscript"/>
      <sz val="11"/>
      <color indexed="23"/>
      <name val="Arial Narrow"/>
      <family val="2"/>
    </font>
    <font>
      <b/>
      <sz val="14"/>
      <color indexed="10"/>
      <name val="Arial Narrow"/>
      <family val="2"/>
    </font>
    <font>
      <b/>
      <sz val="14"/>
      <color indexed="12"/>
      <name val="Arial Narrow"/>
      <family val="2"/>
    </font>
    <font>
      <b/>
      <u val="single"/>
      <sz val="10"/>
      <name val="Arial Narrow"/>
      <family val="2"/>
    </font>
    <font>
      <sz val="11"/>
      <color indexed="12"/>
      <name val="Arial Narrow"/>
      <family val="0"/>
    </font>
    <font>
      <b/>
      <i/>
      <sz val="14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3"/>
        <bgColor indexed="43"/>
      </patternFill>
    </fill>
    <fill>
      <patternFill patternType="lightGray">
        <fgColor indexed="43"/>
        <bgColor indexed="42"/>
      </patternFill>
    </fill>
    <fill>
      <patternFill patternType="mediumGray">
        <fgColor indexed="43"/>
        <bgColor indexed="41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2" fontId="4" fillId="24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7" borderId="13" xfId="0" applyFont="1" applyFill="1" applyBorder="1" applyAlignment="1" applyProtection="1">
      <alignment/>
      <protection/>
    </xf>
    <xf numFmtId="0" fontId="3" fillId="7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6" fillId="0" borderId="17" xfId="0" applyFont="1" applyFill="1" applyBorder="1" applyAlignment="1" applyProtection="1">
      <alignment horizontal="left" vertical="center" wrapText="1" indent="3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vertical="center"/>
      <protection/>
    </xf>
    <xf numFmtId="0" fontId="5" fillId="7" borderId="13" xfId="0" applyFont="1" applyFill="1" applyBorder="1" applyAlignment="1" applyProtection="1">
      <alignment vertical="center" wrapText="1"/>
      <protection/>
    </xf>
    <xf numFmtId="0" fontId="5" fillId="7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13" xfId="0" applyFont="1" applyFill="1" applyBorder="1" applyAlignment="1" applyProtection="1">
      <alignment wrapText="1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right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right" wrapText="1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/>
      <protection/>
    </xf>
    <xf numFmtId="0" fontId="9" fillId="25" borderId="13" xfId="0" applyFont="1" applyFill="1" applyBorder="1" applyAlignment="1" applyProtection="1">
      <alignment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right" vertical="top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4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22" borderId="29" xfId="0" applyFont="1" applyFill="1" applyBorder="1" applyAlignment="1" applyProtection="1">
      <alignment horizontal="center" vertical="center" wrapText="1"/>
      <protection locked="0"/>
    </xf>
    <xf numFmtId="0" fontId="4" fillId="22" borderId="30" xfId="0" applyFont="1" applyFill="1" applyBorder="1" applyAlignment="1" applyProtection="1">
      <alignment horizontal="center" vertical="center" wrapText="1"/>
      <protection locked="0"/>
    </xf>
    <xf numFmtId="0" fontId="4" fillId="22" borderId="3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/>
      <protection/>
    </xf>
    <xf numFmtId="0" fontId="15" fillId="22" borderId="0" xfId="0" applyFont="1" applyFill="1" applyAlignment="1" applyProtection="1">
      <alignment/>
      <protection/>
    </xf>
    <xf numFmtId="0" fontId="3" fillId="7" borderId="19" xfId="0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wrapText="1"/>
      <protection/>
    </xf>
    <xf numFmtId="3" fontId="4" fillId="22" borderId="11" xfId="0" applyNumberFormat="1" applyFont="1" applyFill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right"/>
      <protection/>
    </xf>
    <xf numFmtId="2" fontId="13" fillId="26" borderId="11" xfId="0" applyNumberFormat="1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177" fontId="4" fillId="27" borderId="35" xfId="0" applyNumberFormat="1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4">
      <selection activeCell="D8" sqref="D8"/>
    </sheetView>
  </sheetViews>
  <sheetFormatPr defaultColWidth="9.33203125" defaultRowHeight="12.75"/>
  <cols>
    <col min="1" max="1" width="3" style="4" customWidth="1"/>
    <col min="2" max="2" width="65.33203125" style="4" customWidth="1"/>
    <col min="3" max="3" width="10.66015625" style="4" customWidth="1"/>
    <col min="4" max="4" width="35" style="4" customWidth="1"/>
    <col min="5" max="5" width="3.66015625" style="4" customWidth="1"/>
    <col min="6" max="6" width="13.5" style="4" bestFit="1" customWidth="1"/>
    <col min="7" max="16384" width="9.33203125" style="4" customWidth="1"/>
  </cols>
  <sheetData>
    <row r="1" spans="1:6" ht="19.5" thickBot="1">
      <c r="A1" s="69" t="s">
        <v>8</v>
      </c>
      <c r="B1" s="3"/>
      <c r="C1" s="3"/>
      <c r="D1" s="62" t="s">
        <v>9</v>
      </c>
      <c r="E1" s="3"/>
      <c r="F1" s="3"/>
    </row>
    <row r="2" s="15" customFormat="1" ht="25.5" customHeight="1" thickTop="1">
      <c r="D2" s="70">
        <v>40210</v>
      </c>
    </row>
    <row r="3" ht="18">
      <c r="B3" s="57" t="s">
        <v>27</v>
      </c>
    </row>
    <row r="4" spans="2:4" ht="18">
      <c r="B4" s="57" t="s">
        <v>10</v>
      </c>
      <c r="D4" s="58" t="s">
        <v>17</v>
      </c>
    </row>
    <row r="5" ht="18" customHeight="1">
      <c r="B5" s="5"/>
    </row>
    <row r="6" spans="2:3" ht="18" customHeight="1">
      <c r="B6" s="6" t="s">
        <v>11</v>
      </c>
      <c r="C6" s="7" t="s">
        <v>12</v>
      </c>
    </row>
    <row r="7" spans="2:6" ht="16.5">
      <c r="B7" s="8" t="s">
        <v>13</v>
      </c>
      <c r="C7" s="9"/>
      <c r="D7" s="10"/>
      <c r="E7" s="11"/>
      <c r="F7" s="11"/>
    </row>
    <row r="8" spans="2:6" ht="49.5">
      <c r="B8" s="12" t="s">
        <v>14</v>
      </c>
      <c r="C8" s="53">
        <v>0</v>
      </c>
      <c r="D8" s="10"/>
      <c r="E8" s="11"/>
      <c r="F8" s="11"/>
    </row>
    <row r="9" spans="2:4" ht="51.75" customHeight="1">
      <c r="B9" s="56" t="s">
        <v>15</v>
      </c>
      <c r="C9" s="54">
        <v>0</v>
      </c>
      <c r="D9" s="10"/>
    </row>
    <row r="10" spans="2:6" ht="54" customHeight="1">
      <c r="B10" s="13" t="s">
        <v>16</v>
      </c>
      <c r="C10" s="55">
        <v>1</v>
      </c>
      <c r="D10" s="10"/>
      <c r="E10" s="11"/>
      <c r="F10" s="11"/>
    </row>
    <row r="11" spans="2:6" ht="26.25" customHeight="1">
      <c r="B11" s="14"/>
      <c r="C11" s="14"/>
      <c r="D11" s="14"/>
      <c r="E11" s="14"/>
      <c r="F11" s="14"/>
    </row>
    <row r="12" spans="2:6" s="15" customFormat="1" ht="29.25" customHeight="1">
      <c r="B12" s="16" t="s">
        <v>18</v>
      </c>
      <c r="C12" s="59" t="s">
        <v>19</v>
      </c>
      <c r="D12" s="17" t="s">
        <v>20</v>
      </c>
      <c r="E12" s="18"/>
      <c r="F12" s="18"/>
    </row>
    <row r="13" spans="2:4" s="19" customFormat="1" ht="24.75" customHeight="1">
      <c r="B13" s="20" t="s">
        <v>21</v>
      </c>
      <c r="C13" s="21" t="s">
        <v>4</v>
      </c>
      <c r="D13" s="2">
        <v>300</v>
      </c>
    </row>
    <row r="14" spans="2:6" s="19" customFormat="1" ht="16.5">
      <c r="B14" s="22" t="s">
        <v>38</v>
      </c>
      <c r="C14" s="23" t="s">
        <v>0</v>
      </c>
      <c r="D14" s="24">
        <f>IF(C8=2,$D$28,IF(D17&lt;18," ",+D16+D18))</f>
        <v>1029.3600000000001</v>
      </c>
      <c r="E14" s="25"/>
      <c r="F14" s="25"/>
    </row>
    <row r="15" spans="1:6" s="19" customFormat="1" ht="30" customHeight="1">
      <c r="A15" s="26"/>
      <c r="B15" s="27" t="s">
        <v>39</v>
      </c>
      <c r="C15" s="28" t="s">
        <v>1</v>
      </c>
      <c r="D15" s="1">
        <v>80</v>
      </c>
      <c r="E15" s="25"/>
      <c r="F15" s="25"/>
    </row>
    <row r="16" spans="1:6" s="19" customFormat="1" ht="16.5">
      <c r="A16" s="26"/>
      <c r="B16" s="27" t="s">
        <v>22</v>
      </c>
      <c r="C16" s="29" t="s">
        <v>0</v>
      </c>
      <c r="D16" s="60">
        <f>1016-0.108*D15</f>
        <v>1007.36</v>
      </c>
      <c r="E16" s="25"/>
      <c r="F16" s="25"/>
    </row>
    <row r="17" spans="1:6" s="19" customFormat="1" ht="16.5">
      <c r="A17" s="26"/>
      <c r="B17" s="27" t="s">
        <v>23</v>
      </c>
      <c r="C17" s="29" t="s">
        <v>0</v>
      </c>
      <c r="D17" s="1">
        <v>24</v>
      </c>
      <c r="E17" s="25"/>
      <c r="F17" s="25"/>
    </row>
    <row r="18" spans="1:6" s="19" customFormat="1" ht="16.5">
      <c r="A18" s="26"/>
      <c r="B18" s="30" t="s">
        <v>24</v>
      </c>
      <c r="C18" s="31" t="s">
        <v>0</v>
      </c>
      <c r="D18" s="32">
        <f>+IF(C8=2,"Нема свођења по притиску",IF(D17&lt;18,"Погрешан унос !!",IF(D17&gt;24,D17,22)))</f>
        <v>22</v>
      </c>
      <c r="E18" s="25"/>
      <c r="F18" s="25"/>
    </row>
    <row r="19" spans="1:5" s="19" customFormat="1" ht="16.5">
      <c r="A19" s="26"/>
      <c r="B19" s="72" t="s">
        <v>25</v>
      </c>
      <c r="C19" s="23" t="s">
        <v>2</v>
      </c>
      <c r="D19" s="24">
        <f>IF(OR(C8&gt;0,C9&gt;0,C10=0),15,6)</f>
        <v>6</v>
      </c>
      <c r="E19" s="26"/>
    </row>
    <row r="20" spans="1:5" s="19" customFormat="1" ht="16.5">
      <c r="A20" s="26"/>
      <c r="B20" s="73"/>
      <c r="C20" s="29" t="s">
        <v>3</v>
      </c>
      <c r="D20" s="33">
        <f>+IF(D19&gt;6,"no correction for temperature",273.15+D19)</f>
        <v>279.15</v>
      </c>
      <c r="E20" s="26"/>
    </row>
    <row r="21" spans="1:5" s="19" customFormat="1" ht="24.75" customHeight="1">
      <c r="A21" s="26"/>
      <c r="B21" s="34" t="s">
        <v>26</v>
      </c>
      <c r="C21" s="35" t="s">
        <v>4</v>
      </c>
      <c r="D21" s="36">
        <f>IF(C8=2,+D13,IF(D17&lt;18," ",IF(D19=15,+D13*(D14/$D$28),+D13*(D14/$D$28)*($D$30/D20))))</f>
        <v>314.5958012275025</v>
      </c>
      <c r="E21" s="26"/>
    </row>
    <row r="22" spans="1:6" s="19" customFormat="1" ht="18">
      <c r="A22" s="26"/>
      <c r="B22" s="37" t="s">
        <v>28</v>
      </c>
      <c r="C22" s="38" t="s">
        <v>5</v>
      </c>
      <c r="D22" s="61">
        <v>34200</v>
      </c>
      <c r="E22" s="39"/>
      <c r="F22" s="25"/>
    </row>
    <row r="23" spans="2:6" s="19" customFormat="1" ht="18.75">
      <c r="B23" s="20" t="s">
        <v>29</v>
      </c>
      <c r="C23" s="21" t="s">
        <v>4</v>
      </c>
      <c r="D23" s="63">
        <f>IF(D17&lt;18," ",+D21*D22/$D$31)</f>
        <v>322.72672168780355</v>
      </c>
      <c r="E23" s="25"/>
      <c r="F23" s="25"/>
    </row>
    <row r="24" spans="2:6" s="19" customFormat="1" ht="21" customHeight="1" thickBot="1">
      <c r="B24" s="64" t="s">
        <v>30</v>
      </c>
      <c r="C24" s="67" t="s">
        <v>7</v>
      </c>
      <c r="D24" s="68">
        <f>+IF((D23/D13)&gt;=1,100*(D23/D13-1),-100*(D23/D13-1))</f>
        <v>7.5755738959345065</v>
      </c>
      <c r="E24" s="25"/>
      <c r="F24" s="25"/>
    </row>
    <row r="25" spans="2:7" s="26" customFormat="1" ht="18" customHeight="1" thickTop="1">
      <c r="B25" s="65"/>
      <c r="C25" s="66"/>
      <c r="D25" s="40"/>
      <c r="F25" s="25"/>
      <c r="G25" s="19"/>
    </row>
    <row r="26" spans="2:4" s="19" customFormat="1" ht="16.5">
      <c r="B26" s="41" t="s">
        <v>31</v>
      </c>
      <c r="C26" s="42" t="s">
        <v>32</v>
      </c>
      <c r="D26" s="43" t="s">
        <v>33</v>
      </c>
    </row>
    <row r="27" spans="2:6" s="19" customFormat="1" ht="16.5" customHeight="1">
      <c r="B27" s="44" t="s">
        <v>34</v>
      </c>
      <c r="C27" s="45"/>
      <c r="D27" s="46"/>
      <c r="E27" s="25"/>
      <c r="F27" s="25"/>
    </row>
    <row r="28" spans="1:6" s="19" customFormat="1" ht="16.5" customHeight="1">
      <c r="A28" s="26"/>
      <c r="B28" s="47" t="s">
        <v>35</v>
      </c>
      <c r="C28" s="48" t="s">
        <v>0</v>
      </c>
      <c r="D28" s="49">
        <v>1013.25</v>
      </c>
      <c r="E28" s="25"/>
      <c r="F28" s="25"/>
    </row>
    <row r="29" spans="1:6" s="19" customFormat="1" ht="16.5" customHeight="1">
      <c r="A29" s="26"/>
      <c r="B29" s="71" t="s">
        <v>36</v>
      </c>
      <c r="C29" s="48" t="s">
        <v>2</v>
      </c>
      <c r="D29" s="49">
        <v>15</v>
      </c>
      <c r="E29" s="25"/>
      <c r="F29" s="25"/>
    </row>
    <row r="30" spans="1:6" s="19" customFormat="1" ht="16.5" customHeight="1">
      <c r="A30" s="26"/>
      <c r="B30" s="71"/>
      <c r="C30" s="48" t="s">
        <v>3</v>
      </c>
      <c r="D30" s="49">
        <v>288.15</v>
      </c>
      <c r="E30" s="25"/>
      <c r="F30" s="25"/>
    </row>
    <row r="31" spans="2:4" s="19" customFormat="1" ht="16.5" customHeight="1">
      <c r="B31" s="50" t="s">
        <v>37</v>
      </c>
      <c r="C31" s="51" t="s">
        <v>6</v>
      </c>
      <c r="D31" s="52">
        <v>33338.35</v>
      </c>
    </row>
    <row r="32" s="19" customFormat="1" ht="16.5"/>
  </sheetData>
  <sheetProtection password="EBB4" sheet="1" formatRows="0"/>
  <mergeCells count="2">
    <mergeCell ref="B29:B30"/>
    <mergeCell ref="B19:B20"/>
  </mergeCells>
  <printOptions horizontalCentered="1"/>
  <pageMargins left="0.4330708661417323" right="0.21" top="0.3937007874015748" bottom="0.984251968503937" header="0.2755905511811024" footer="0.5118110236220472"/>
  <pageSetup horizontalDpi="600" verticalDpi="600" orientation="portrait" paperSize="9" r:id="rId1"/>
  <headerFooter alignWithMargins="0">
    <oddFooter xml:space="preserve">&amp;L&amp;A: &amp;F&amp;C&amp;P / &amp;N&amp;R&amp;D. </oddFooter>
  </headerFooter>
  <ignoredErrors>
    <ignoredError sqref="E21:E23 D25:E25 F26:F32 D27:E32 E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ljh</dc:creator>
  <cp:keywords/>
  <dc:description/>
  <cp:lastModifiedBy> Dejana Milovanovic</cp:lastModifiedBy>
  <cp:lastPrinted>2010-01-27T16:08:00Z</cp:lastPrinted>
  <dcterms:created xsi:type="dcterms:W3CDTF">2010-01-27T11:24:38Z</dcterms:created>
  <dcterms:modified xsi:type="dcterms:W3CDTF">2010-02-18T13:39:03Z</dcterms:modified>
  <cp:category/>
  <cp:version/>
  <cp:contentType/>
  <cp:contentStatus/>
</cp:coreProperties>
</file>