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140" windowWidth="19260" windowHeight="4755" firstSheet="5" activeTab="7"/>
  </bookViews>
  <sheets>
    <sheet name="1. Cover page" sheetId="1" r:id="rId1"/>
    <sheet name="2. Documentation cost" sheetId="2" r:id="rId2"/>
    <sheet name="3. Costs of equip." sheetId="3" r:id="rId3"/>
    <sheet name="4. Cost of works" sheetId="4" r:id="rId4"/>
    <sheet name="5. Capacity usage ratio" sheetId="5" r:id="rId5"/>
    <sheet name="6. DTS p&lt; 6 bar network" sheetId="6" r:id="rId6"/>
    <sheet name="7. Costs of STANDRD connection" sheetId="7" r:id="rId7"/>
    <sheet name="8. Assist with EE calculation" sheetId="8" r:id="rId8"/>
    <sheet name="Sheet1" sheetId="9" r:id="rId9"/>
  </sheets>
  <definedNames>
    <definedName name="dfgd">#REF!</definedName>
    <definedName name="fdgskeptzokepsrot">#REF!</definedName>
    <definedName name="_xlnm.Print_Area" localSheetId="0">'1. Cover page'!$A$1:$J$43</definedName>
    <definedName name="_xlnm.Print_Area" localSheetId="1">'2. Documentation cost'!$A$1:$N$25</definedName>
    <definedName name="_xlnm.Print_Area" localSheetId="2">'3. Costs of equip.'!$A$1:$N$44</definedName>
    <definedName name="_xlnm.Print_Area" localSheetId="3">'4. Cost of works'!$A$1:$Q$63</definedName>
    <definedName name="_xlnm.Print_Area" localSheetId="4">'5. Capacity usage ratio'!$A$1:$O$46</definedName>
    <definedName name="_xlnm.Print_Area" localSheetId="5">'6. DTS p&lt; 6 bar network'!$A$1:$I$42</definedName>
    <definedName name="_xlnm.Print_Area" localSheetId="6">'7. Costs of STANDRD connection'!$A$1:$I$27</definedName>
    <definedName name="_xlnm.Print_Area" localSheetId="7">'8. Assist with EE calculation'!$A$1:$I$64</definedName>
    <definedName name="_xlnm.Print_Titles" localSheetId="3">'4. Cost of works'!$1:$6</definedName>
    <definedName name="_xlnm.Print_Titles" localSheetId="4">'5. Capacity usage ratio'!$1:$11</definedName>
    <definedName name="_xlnm.Print_Titles" localSheetId="5">'6. DTS p&lt; 6 bar network'!$1:$11</definedName>
  </definedNames>
  <calcPr fullCalcOnLoad="1"/>
</workbook>
</file>

<file path=xl/comments5.xml><?xml version="1.0" encoding="utf-8"?>
<comments xmlns="http://schemas.openxmlformats.org/spreadsheetml/2006/main">
  <authors>
    <author>LjH</author>
    <author>ljh</author>
    <author>Borislav Hadzibabic</author>
  </authors>
  <commentList>
    <comment ref="H10" authorId="0">
      <text>
        <r>
          <rPr>
            <sz val="8"/>
            <rFont val="Tahoma"/>
            <family val="0"/>
          </rPr>
          <t xml:space="preserve">Сума одобрених капацитета МРУ индивидуалних прикључака
</t>
        </r>
      </text>
    </comment>
    <comment ref="K10" authorId="0">
      <text>
        <r>
          <rPr>
            <sz val="8"/>
            <rFont val="Tahoma"/>
            <family val="0"/>
          </rPr>
          <t xml:space="preserve">Сума максималних капацитета РУ групних  прикључака
</t>
        </r>
      </text>
    </comment>
    <comment ref="F10" authorId="0">
      <text>
        <r>
          <rPr>
            <sz val="8"/>
            <rFont val="Tahoma"/>
            <family val="0"/>
          </rPr>
          <t>Укупни капацитет изграђених типских прикључака</t>
        </r>
      </text>
    </comment>
    <comment ref="C13" authorId="1">
      <text>
        <r>
          <rPr>
            <sz val="10"/>
            <rFont val="Tahoma"/>
            <family val="0"/>
          </rPr>
          <t>Enter name of network</t>
        </r>
      </text>
    </comment>
    <comment ref="C42" authorId="2">
      <text>
        <r>
          <rPr>
            <sz val="8"/>
            <rFont val="Tahoma"/>
            <family val="0"/>
          </rPr>
          <t xml:space="preserve">Insert rows if needed
</t>
        </r>
      </text>
    </comment>
  </commentList>
</comments>
</file>

<file path=xl/comments6.xml><?xml version="1.0" encoding="utf-8"?>
<comments xmlns="http://schemas.openxmlformats.org/spreadsheetml/2006/main">
  <authors>
    <author>Borislav Hadzibabic</author>
  </authors>
  <commentList>
    <comment ref="C42" authorId="0">
      <text>
        <r>
          <rPr>
            <sz val="8"/>
            <rFont val="Tahoma"/>
            <family val="0"/>
          </rPr>
          <t xml:space="preserve">Додати потребан број врста
</t>
        </r>
      </text>
    </comment>
  </commentList>
</comments>
</file>

<file path=xl/comments8.xml><?xml version="1.0" encoding="utf-8"?>
<comments xmlns="http://schemas.openxmlformats.org/spreadsheetml/2006/main">
  <authors>
    <author>ljh</author>
  </authors>
  <commentList>
    <comment ref="F48" authorId="0">
      <text>
        <r>
          <rPr>
            <b/>
            <sz val="10"/>
            <rFont val="Tahoma"/>
            <family val="0"/>
          </rPr>
          <t>разлика између стварне и граничне удаљености</t>
        </r>
      </text>
    </comment>
  </commentList>
</comments>
</file>

<file path=xl/sharedStrings.xml><?xml version="1.0" encoding="utf-8"?>
<sst xmlns="http://schemas.openxmlformats.org/spreadsheetml/2006/main" count="660" uniqueCount="431">
  <si>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</si>
  <si>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</si>
  <si>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</si>
  <si>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1.1</t>
  </si>
  <si>
    <t>1.</t>
  </si>
  <si>
    <t>m</t>
  </si>
  <si>
    <t>DN</t>
  </si>
  <si>
    <t>"</t>
  </si>
  <si>
    <t>Φ х m</t>
  </si>
  <si>
    <t>m3</t>
  </si>
  <si>
    <t xml:space="preserve"> m</t>
  </si>
  <si>
    <t>m3 / m</t>
  </si>
  <si>
    <t>1.2</t>
  </si>
  <si>
    <t>1.3</t>
  </si>
  <si>
    <t>2.</t>
  </si>
  <si>
    <t xml:space="preserve"> </t>
  </si>
  <si>
    <t>m2</t>
  </si>
  <si>
    <t>Опција 3</t>
  </si>
  <si>
    <t>DN/DN</t>
  </si>
  <si>
    <t>DN / Φ</t>
  </si>
  <si>
    <t>2.1.</t>
  </si>
  <si>
    <t>1.1.</t>
  </si>
  <si>
    <t>1.2.</t>
  </si>
  <si>
    <t>%</t>
  </si>
  <si>
    <t>2.1</t>
  </si>
  <si>
    <t>2.1.1</t>
  </si>
  <si>
    <t>2.1.2</t>
  </si>
  <si>
    <t>2.1.3</t>
  </si>
  <si>
    <t>2.1.4</t>
  </si>
  <si>
    <t>2.1.5</t>
  </si>
  <si>
    <t>2.1.6</t>
  </si>
  <si>
    <t>2.1.7</t>
  </si>
  <si>
    <t>2.1.8</t>
  </si>
  <si>
    <t>2.1.9</t>
  </si>
  <si>
    <t>2.1.10</t>
  </si>
  <si>
    <t>3.</t>
  </si>
  <si>
    <t>2.1.11</t>
  </si>
  <si>
    <t>2.1.12</t>
  </si>
  <si>
    <t>2.2</t>
  </si>
  <si>
    <t>3.1</t>
  </si>
  <si>
    <t>3.2</t>
  </si>
  <si>
    <t>3.3</t>
  </si>
  <si>
    <t>3.4</t>
  </si>
  <si>
    <t>3.5</t>
  </si>
  <si>
    <t>3.6</t>
  </si>
  <si>
    <t>3.7</t>
  </si>
  <si>
    <t>3.8</t>
  </si>
  <si>
    <t>3.9</t>
  </si>
  <si>
    <t>3.10</t>
  </si>
  <si>
    <t>3.11</t>
  </si>
  <si>
    <t>3.12</t>
  </si>
  <si>
    <t>3.13</t>
  </si>
  <si>
    <t>3.14</t>
  </si>
  <si>
    <t>3.15</t>
  </si>
  <si>
    <t>4.</t>
  </si>
  <si>
    <t>5.</t>
  </si>
  <si>
    <t>5.1</t>
  </si>
  <si>
    <t>5.2</t>
  </si>
  <si>
    <t>5.3</t>
  </si>
  <si>
    <t>5.4</t>
  </si>
  <si>
    <t>5.5</t>
  </si>
  <si>
    <t>5.6</t>
  </si>
  <si>
    <t>2.3</t>
  </si>
  <si>
    <t xml:space="preserve"> m3/h</t>
  </si>
  <si>
    <t>m3 / h</t>
  </si>
  <si>
    <t>m х m x m</t>
  </si>
  <si>
    <t>2.1.13</t>
  </si>
  <si>
    <t>2.1.14</t>
  </si>
  <si>
    <t>2.1.15</t>
  </si>
  <si>
    <t>2.1.16</t>
  </si>
  <si>
    <t>2.1.17</t>
  </si>
  <si>
    <t>2.1.18</t>
  </si>
  <si>
    <t>2.3.</t>
  </si>
  <si>
    <t>2.3.1</t>
  </si>
  <si>
    <t>2.3.2</t>
  </si>
  <si>
    <t>2.3.3</t>
  </si>
  <si>
    <t>2.3.4</t>
  </si>
  <si>
    <t>3.1.1</t>
  </si>
  <si>
    <t>3.1.2</t>
  </si>
  <si>
    <t>3.1.3</t>
  </si>
  <si>
    <t>3.1.4</t>
  </si>
  <si>
    <t>3.1.5</t>
  </si>
  <si>
    <t>3.1.6</t>
  </si>
  <si>
    <t>3.1.7</t>
  </si>
  <si>
    <t>3.1.8</t>
  </si>
  <si>
    <t>3.1.9</t>
  </si>
  <si>
    <t>3.1.10</t>
  </si>
  <si>
    <t>3.1.11</t>
  </si>
  <si>
    <t>3.1.12</t>
  </si>
  <si>
    <t>6.</t>
  </si>
  <si>
    <t>6.2</t>
  </si>
  <si>
    <t>6.1</t>
  </si>
  <si>
    <t>7.</t>
  </si>
  <si>
    <t>8.</t>
  </si>
  <si>
    <t>6.3</t>
  </si>
  <si>
    <t>4.1</t>
  </si>
  <si>
    <t>4.2</t>
  </si>
  <si>
    <t>4.1.1</t>
  </si>
  <si>
    <t>4.1.2</t>
  </si>
  <si>
    <t>4.1.3</t>
  </si>
  <si>
    <t>* -</t>
  </si>
  <si>
    <t>9.</t>
  </si>
  <si>
    <t>10.</t>
  </si>
  <si>
    <t>10.1</t>
  </si>
  <si>
    <t>10.2</t>
  </si>
  <si>
    <t>10.3</t>
  </si>
  <si>
    <t>10.4</t>
  </si>
  <si>
    <t>11.</t>
  </si>
  <si>
    <t>11.1</t>
  </si>
  <si>
    <t>11.2</t>
  </si>
  <si>
    <t>11.3</t>
  </si>
  <si>
    <t>7.1</t>
  </si>
  <si>
    <t>7.2</t>
  </si>
  <si>
    <t xml:space="preserve">1) </t>
  </si>
  <si>
    <t xml:space="preserve">2) </t>
  </si>
  <si>
    <t xml:space="preserve">3) </t>
  </si>
  <si>
    <t xml:space="preserve">4) </t>
  </si>
  <si>
    <t xml:space="preserve">5) </t>
  </si>
  <si>
    <t xml:space="preserve">6) </t>
  </si>
  <si>
    <t>7)</t>
  </si>
  <si>
    <t xml:space="preserve">9) </t>
  </si>
  <si>
    <t xml:space="preserve">10) </t>
  </si>
  <si>
    <t xml:space="preserve">11) </t>
  </si>
  <si>
    <t>8)</t>
  </si>
  <si>
    <t>Standard Connection Charges</t>
  </si>
  <si>
    <t>Standard connection category:</t>
  </si>
  <si>
    <t>G-</t>
  </si>
  <si>
    <t xml:space="preserve">Mark standard connection categories </t>
  </si>
  <si>
    <t>for which the tables are filled in</t>
  </si>
  <si>
    <t>Natural gas - technical and energy data</t>
  </si>
  <si>
    <t xml:space="preserve">Energy activity :    </t>
  </si>
  <si>
    <t>20 - Natural Gas Distribution</t>
  </si>
  <si>
    <t>Energy entity's name:</t>
  </si>
  <si>
    <t>Main office and address:</t>
  </si>
  <si>
    <t>Licence No.:</t>
  </si>
  <si>
    <t>Year:</t>
  </si>
  <si>
    <t>Contact person - technical data:</t>
  </si>
  <si>
    <t>Contact person economic data:</t>
  </si>
  <si>
    <t>Contact info:</t>
  </si>
  <si>
    <t>* Phone - technical:</t>
  </si>
  <si>
    <t>* Phone - economics:</t>
  </si>
  <si>
    <t>* Fax:</t>
  </si>
  <si>
    <t>* E-mail:</t>
  </si>
  <si>
    <t>Date of processing:</t>
  </si>
  <si>
    <t xml:space="preserve">Notes: </t>
  </si>
  <si>
    <t>Enter data required for calculations into cells marked yellow.</t>
  </si>
  <si>
    <t xml:space="preserve">Methodology - Connection Charging Methodology - Natural Gas Transportation and Distribution </t>
  </si>
  <si>
    <t>An energy entity may choose to either calculate the capacity usage ratio (SIM) for each of the networks separately, or to have a single value for all networks under pressure of p&lt;6 bar, but it may not combine these two methods when calculating SIM.</t>
  </si>
  <si>
    <t>Except for BMB-95 and D-2 fuel market prices, unit market prices and man-hour market prices shall be expressed without VAT.</t>
  </si>
  <si>
    <t>In case the energy entity carries out works by itself, the person-hour price is determined according to the standardised level of educational attainment and occupational profile of persons involved, on the basis of gross wages with contributions payable by the employer for persons engaged in carrying out the works, calculated for the month preceding the month in which the act on setting standard connection charge levels is adopted, and converted to the number of working hours in the month.</t>
  </si>
  <si>
    <t>In case the connection charge breakdown elements are outsourced by the energy entity, the market price is determined on the basis of sent out invoices and the contractor’s circumstances at the time the last connection charge breakdown element is provided.</t>
  </si>
  <si>
    <t>Only one of available options may be chosen for each of the items when deciding how to provide assets.</t>
  </si>
  <si>
    <t>Pages 1-7 of table shall be an integral part of the Decision of EE on standard connection charge level; Data on page 7 shall be part of the Decision text
On page 8 is the table – assistance for EE in calculations for a specific applicant</t>
  </si>
  <si>
    <t xml:space="preserve">Abbreviations: </t>
  </si>
  <si>
    <t xml:space="preserve"> -  for device names and costs (in tables in parenthesis) the abbreviations are the same as in the Methodology and</t>
  </si>
  <si>
    <t xml:space="preserve"> -   ЕE - energy entity</t>
  </si>
  <si>
    <t>Where charges of two or all three (G-2,5, G-4 and G-6) standard connection categories of energy entities differ only in household meter and regulation set (HMRS) , fill only one table package in by entering for each of the category different costs only of HMRS in table 3. - items 1.1, 1.2, 1.3.</t>
  </si>
  <si>
    <t>Energy entities, which also have other costs varying by standard connection categories, fill a table package in at a time for any of the connection category they may have.</t>
  </si>
  <si>
    <t>SERBIAN ENERGY AGENCY</t>
  </si>
  <si>
    <t>No.</t>
  </si>
  <si>
    <t>Characteristic distances from network</t>
  </si>
  <si>
    <t>Standard distance from network</t>
  </si>
  <si>
    <t>Average distance of facility from network to which it is to be connected, in all energy entity's networks, measured along the gas pipeline route</t>
  </si>
  <si>
    <t>The maximum allowed standard distance</t>
  </si>
  <si>
    <t>Distance frontier from network</t>
  </si>
  <si>
    <t xml:space="preserve">The maximum allowed distance frontier </t>
  </si>
  <si>
    <t>Table 1. - Characteristic distance of facility to be connected from network</t>
  </si>
  <si>
    <t>Item</t>
  </si>
  <si>
    <t>Measurement unit</t>
  </si>
  <si>
    <t>Quantity</t>
  </si>
  <si>
    <t>(MU)</t>
  </si>
  <si>
    <t>level of education and profile</t>
  </si>
  <si>
    <t>Provision on one's own</t>
  </si>
  <si>
    <t>Option 1</t>
  </si>
  <si>
    <t>No. of person-hours</t>
  </si>
  <si>
    <t>Value of a person-hour</t>
  </si>
  <si>
    <t>total option 1</t>
  </si>
  <si>
    <t>hour</t>
  </si>
  <si>
    <t>dinar/hour</t>
  </si>
  <si>
    <t>dinar</t>
  </si>
  <si>
    <t>Outsourcing</t>
  </si>
  <si>
    <t>Option 2</t>
  </si>
  <si>
    <t>unit market price</t>
  </si>
  <si>
    <t>total option 2</t>
  </si>
  <si>
    <t>dinar/MU</t>
  </si>
  <si>
    <t>N  O  T  E  S</t>
  </si>
  <si>
    <t>Is calculated for:
 -  main design of connection in case the specific connection is not included in the network construction approval;
 -  as-built design, in case the specific connection is included in the approval for network construction with connections.</t>
  </si>
  <si>
    <t>Level of education and profile</t>
  </si>
  <si>
    <t>Costs of design preparation and provision of required documentation</t>
  </si>
  <si>
    <t xml:space="preserve">Connection design (main or as-built design) </t>
  </si>
  <si>
    <t>Geodetic survey, updating pipeline cadastral books and modifications to the pipeline cadastral map (mapping)</t>
  </si>
  <si>
    <t>piece</t>
  </si>
  <si>
    <t>TOTAL</t>
  </si>
  <si>
    <t>According to the price list of Republic Geodetic Authority, for connection length of up to 50m, the payment is fixed per connection</t>
  </si>
  <si>
    <t>Distance</t>
  </si>
  <si>
    <t>Defined in the Methodology</t>
  </si>
  <si>
    <t xml:space="preserve">A distance range from network within which variable part of standard connection charges is calculated for a standard distance from network </t>
  </si>
  <si>
    <t>chargeable parameter for standard connection charging</t>
  </si>
  <si>
    <t>Table 2. - Costs of design preparation and provision of required documentation (TPD*)</t>
  </si>
  <si>
    <t>Table 3.  -  Costs of equipment, devices and material</t>
  </si>
  <si>
    <t>Dimensions</t>
  </si>
  <si>
    <t>unit price</t>
  </si>
  <si>
    <t>Costs of equipment, devices and material for standard distance from network (TKMRS + FTOO + JVTO x TU)</t>
  </si>
  <si>
    <t>HMRS,  G - 2,5 type</t>
  </si>
  <si>
    <t>HMRS,  G - 4 type</t>
  </si>
  <si>
    <t>HMRS,  G - 6 type</t>
  </si>
  <si>
    <t>Costs of HMRS with cabinet</t>
  </si>
  <si>
    <t>HMRS for G - 2,5 category</t>
  </si>
  <si>
    <t>HMRS for G - 4 category</t>
  </si>
  <si>
    <t>HMRS for G - 6 category</t>
  </si>
  <si>
    <t>pcs</t>
  </si>
  <si>
    <t xml:space="preserve">saddle or T piece with reductor </t>
  </si>
  <si>
    <t>coupling</t>
  </si>
  <si>
    <t>cock</t>
  </si>
  <si>
    <t>steel pipe</t>
  </si>
  <si>
    <t>protection steel pipe</t>
  </si>
  <si>
    <t>concrete column with brass plate for reference</t>
  </si>
  <si>
    <t xml:space="preserve">concrete  </t>
  </si>
  <si>
    <t>asphalt</t>
  </si>
  <si>
    <t>Variable costs of equipment and material for standard distance from network</t>
  </si>
  <si>
    <t xml:space="preserve">Unit variable cost of equipment and material (JVTO) </t>
  </si>
  <si>
    <t>PE pipe</t>
  </si>
  <si>
    <t>Sand</t>
  </si>
  <si>
    <t>Warning strap</t>
  </si>
  <si>
    <t>dinar/m</t>
  </si>
  <si>
    <t>PE/steel piece</t>
  </si>
  <si>
    <t>Measur.unit
MU</t>
  </si>
  <si>
    <t>person hour value</t>
  </si>
  <si>
    <r>
      <t>dinar/</t>
    </r>
    <r>
      <rPr>
        <b/>
        <sz val="10"/>
        <color indexed="62"/>
        <rFont val="Arial Narrow"/>
        <family val="2"/>
      </rPr>
      <t>MU</t>
    </r>
  </si>
  <si>
    <t>total 
option 1</t>
  </si>
  <si>
    <t>total 
option 2</t>
  </si>
  <si>
    <t>person-hour market price</t>
  </si>
  <si>
    <t>total option 3</t>
  </si>
  <si>
    <t>Costs of works for standard distance from network (FTP + JVTR х TU)</t>
  </si>
  <si>
    <t>Fixed costs of works (FTP)</t>
  </si>
  <si>
    <t>Fixed costs of works carried out on connection</t>
  </si>
  <si>
    <t>saddle or T piece with reductor</t>
  </si>
  <si>
    <t>household meter regulation set with cabinet</t>
  </si>
  <si>
    <t>protection polietilene pipe</t>
  </si>
  <si>
    <t>meter calibration</t>
  </si>
  <si>
    <t>concrete cutting</t>
  </si>
  <si>
    <t>boring</t>
  </si>
  <si>
    <t xml:space="preserve">trenching  </t>
  </si>
  <si>
    <t>concrete work</t>
  </si>
  <si>
    <t>asphalting</t>
  </si>
  <si>
    <t>Fixed costs of using machinery, tools, equipment with operator and vehicles with drivers (from Table 4.2.)</t>
  </si>
  <si>
    <t>Fixed costs of technical and operational tasks (TSO)</t>
  </si>
  <si>
    <t xml:space="preserve">identification of technical requirements for connection construction </t>
  </si>
  <si>
    <t>technical supervision of construction works</t>
  </si>
  <si>
    <t>technical supervision of machinery-erection works</t>
  </si>
  <si>
    <t xml:space="preserve">Variable costs of works (VRT) for standard distance (TU) </t>
  </si>
  <si>
    <t xml:space="preserve">Unit variable costs of works (JVTR) </t>
  </si>
  <si>
    <t>trenching</t>
  </si>
  <si>
    <t>pipe laying</t>
  </si>
  <si>
    <t>laying of warning strap</t>
  </si>
  <si>
    <t>sand backfill</t>
  </si>
  <si>
    <t>loading and unloading of soil surplus</t>
  </si>
  <si>
    <t>connection</t>
  </si>
  <si>
    <t>soil backfill</t>
  </si>
  <si>
    <t>Measur. Unit (MU)</t>
  </si>
  <si>
    <t>Fuel type</t>
  </si>
  <si>
    <t>Fuel market price</t>
  </si>
  <si>
    <t>dinar/litre</t>
  </si>
  <si>
    <t>Total</t>
  </si>
  <si>
    <t>Fixed costs of using machinery with operator</t>
  </si>
  <si>
    <t>Fixed costs of using special tools and equipment with operator</t>
  </si>
  <si>
    <t>Fixed costs of vehicles with driver</t>
  </si>
  <si>
    <t>litre</t>
  </si>
  <si>
    <t>D-2</t>
  </si>
  <si>
    <t>BMB-95</t>
  </si>
  <si>
    <t>a</t>
  </si>
  <si>
    <t>technical inspection of indoor gas installations before first gas supply</t>
  </si>
  <si>
    <t>N O T E S</t>
  </si>
  <si>
    <t>indicate the price of erection and connection work of entire HMRS</t>
  </si>
  <si>
    <t>average out the area and depth of concrete for all EE's networks</t>
  </si>
  <si>
    <t>sum of lengths for boring and trenching shall not exceed the standard distance</t>
  </si>
  <si>
    <t>localization of the measurement-regulation device and connection route</t>
  </si>
  <si>
    <t>Enter the trench dimensions, as text :   TU х 0,8 х 0,4</t>
  </si>
  <si>
    <t xml:space="preserve">in case additional items have been entered into Table 3, here also should be included items for works </t>
  </si>
  <si>
    <t>N O T E</t>
  </si>
  <si>
    <t>equivalent value of work, converted to cost of fuel</t>
  </si>
  <si>
    <t xml:space="preserve">equivalent value of work to the amount of 15% of the previous position </t>
  </si>
  <si>
    <t>indicate the price of erection of protection pipe prepared for installation and indicate the costs per piece for an averaged out length of protection steel pipe</t>
  </si>
  <si>
    <t>erection of concrete column with brass plate</t>
  </si>
  <si>
    <t>overall works and costs of delivery of concrete / asphalt relate  exclusively to covering public area (outside backyards).</t>
  </si>
  <si>
    <t>Table 4.1. -   Cost of works (ТР)</t>
  </si>
  <si>
    <t>Network name</t>
  </si>
  <si>
    <t>PKM</t>
  </si>
  <si>
    <t>Standard connection</t>
  </si>
  <si>
    <t>Custom connection</t>
  </si>
  <si>
    <t>Group connection</t>
  </si>
  <si>
    <t>Capacity usage</t>
  </si>
  <si>
    <t>Network capacity usage ratio (SIM)</t>
  </si>
  <si>
    <t>All networks of EE under operating pressure of  р&lt;6 bar</t>
  </si>
  <si>
    <t xml:space="preserve">Table 5. -  Capacity usage ratio for network under operating pressure of р&lt;6 bar </t>
  </si>
  <si>
    <t>Total capacity</t>
  </si>
  <si>
    <t>Σ Okip</t>
  </si>
  <si>
    <t>Total No. of MU</t>
  </si>
  <si>
    <t>Σ МKgp</t>
  </si>
  <si>
    <t>Notes:</t>
  </si>
  <si>
    <t>For M networks, first M rows must be filled in. M has the value from 1 to the number of networks.</t>
  </si>
  <si>
    <t>Fill in the rows in the given order, without row skipping.</t>
  </si>
  <si>
    <t xml:space="preserve">Proper inserting of numbers (B column) is important for having a correct value for DTS in table 8.1. </t>
  </si>
  <si>
    <t>Table 6.1. -  DTS by networks with operating pressure of р&lt;6 bar</t>
  </si>
  <si>
    <t>DTS for connection with meter type</t>
  </si>
  <si>
    <t>G-2,5</t>
  </si>
  <si>
    <t>G-4</t>
  </si>
  <si>
    <t>G-6</t>
  </si>
  <si>
    <t xml:space="preserve">All networks of EE with operating pressure of р&lt;6 bar </t>
  </si>
  <si>
    <t>Table 6.2. - Supporting table - input data for the calculation of DTS for networks with operating pressure of р&lt;6 bar</t>
  </si>
  <si>
    <t>Data</t>
  </si>
  <si>
    <t>Measur.unit</t>
  </si>
  <si>
    <t>Amount in dinar</t>
  </si>
  <si>
    <t xml:space="preserve">KTP - coefficient for DTStp </t>
  </si>
  <si>
    <t>Maximum capacity of MRS</t>
  </si>
  <si>
    <t>from HMRS of type G - 2,5</t>
  </si>
  <si>
    <t>from HMRS of type G - 4</t>
  </si>
  <si>
    <t>from HMRS of type G - 6</t>
  </si>
  <si>
    <t>dinar / m3/h</t>
  </si>
  <si>
    <t>Parameter /
Option</t>
  </si>
  <si>
    <t>date</t>
  </si>
  <si>
    <t>Name of applicant</t>
  </si>
  <si>
    <t xml:space="preserve">Address of applicant (place, street and No.) </t>
  </si>
  <si>
    <t>Date of cost calculation</t>
  </si>
  <si>
    <r>
      <t>Choose the standard connection category by entering the appropriate number:
  "</t>
    </r>
    <r>
      <rPr>
        <b/>
        <sz val="10"/>
        <color indexed="62"/>
        <rFont val="Arial Narrow"/>
        <family val="2"/>
      </rPr>
      <t>1</t>
    </r>
    <r>
      <rPr>
        <sz val="10"/>
        <color indexed="62"/>
        <rFont val="Arial Narrow"/>
        <family val="2"/>
      </rPr>
      <t>"  - for G-2,5 category
  "</t>
    </r>
    <r>
      <rPr>
        <b/>
        <sz val="10"/>
        <color indexed="62"/>
        <rFont val="Arial Narrow"/>
        <family val="2"/>
      </rPr>
      <t>2</t>
    </r>
    <r>
      <rPr>
        <sz val="10"/>
        <color indexed="62"/>
        <rFont val="Arial Narrow"/>
        <family val="2"/>
      </rPr>
      <t>"  - for G-4 category
   "</t>
    </r>
    <r>
      <rPr>
        <b/>
        <sz val="10"/>
        <color indexed="62"/>
        <rFont val="Arial Narrow"/>
        <family val="2"/>
      </rPr>
      <t>3</t>
    </r>
    <r>
      <rPr>
        <sz val="10"/>
        <color indexed="62"/>
        <rFont val="Arial Narrow"/>
        <family val="2"/>
      </rPr>
      <t>"  - for G-6 category</t>
    </r>
  </si>
  <si>
    <r>
      <t>Connection is constructed:
  "</t>
    </r>
    <r>
      <rPr>
        <b/>
        <sz val="10"/>
        <color indexed="62"/>
        <rFont val="Arial Narrow"/>
        <family val="2"/>
      </rPr>
      <t>1</t>
    </r>
    <r>
      <rPr>
        <sz val="10"/>
        <color indexed="62"/>
        <rFont val="Arial Narrow"/>
        <family val="2"/>
      </rPr>
      <t>" - together with network construction before first gas supply into network
  "</t>
    </r>
    <r>
      <rPr>
        <b/>
        <sz val="10"/>
        <color indexed="62"/>
        <rFont val="Arial Narrow"/>
        <family val="2"/>
      </rPr>
      <t>2</t>
    </r>
    <r>
      <rPr>
        <sz val="10"/>
        <color indexed="62"/>
        <rFont val="Arial Narrow"/>
        <family val="2"/>
      </rPr>
      <t>" - subsequently, after first supply of gas into network</t>
    </r>
  </si>
  <si>
    <t>Total connection length if it exceeds the distance frontier</t>
  </si>
  <si>
    <r>
      <t>DTS is calculated for: 
  "</t>
    </r>
    <r>
      <rPr>
        <b/>
        <sz val="10"/>
        <color indexed="62"/>
        <rFont val="Arial Narrow"/>
        <family val="2"/>
      </rPr>
      <t>0</t>
    </r>
    <r>
      <rPr>
        <sz val="10"/>
        <color indexed="62"/>
        <rFont val="Arial Narrow"/>
        <family val="2"/>
      </rPr>
      <t>" -  universal for all energy entity's networks
  "</t>
    </r>
    <r>
      <rPr>
        <b/>
        <sz val="10"/>
        <color indexed="62"/>
        <rFont val="Arial Narrow"/>
        <family val="2"/>
      </rPr>
      <t>М</t>
    </r>
    <r>
      <rPr>
        <sz val="10"/>
        <color indexed="62"/>
        <rFont val="Arial Narrow"/>
        <family val="2"/>
      </rPr>
      <t>" - for each of the EE's networks - enter the number of the relevant network</t>
    </r>
  </si>
  <si>
    <t>Cost born by user to create technical conditions to connect his own facility</t>
  </si>
  <si>
    <t>The energy entity provides discount  during the billing period  *</t>
  </si>
  <si>
    <t>Correction of costs of connection construction for cases defined in the Methodology :</t>
  </si>
  <si>
    <t xml:space="preserve">increase for costs of crossing the street </t>
  </si>
  <si>
    <t>increase for installation of equipment or construction works exceeding standard works</t>
  </si>
  <si>
    <t xml:space="preserve">decrease due to one's own efforts, with approval and under supervision of EE </t>
  </si>
  <si>
    <t xml:space="preserve">decrease for costs of user incurred before Approval of connection </t>
  </si>
  <si>
    <t xml:space="preserve">Additional fixed cost, if any, shall be indicated separately to their actual amount </t>
  </si>
  <si>
    <t>resolving property ownership relations</t>
  </si>
  <si>
    <t>construction approval</t>
  </si>
  <si>
    <r>
      <t>Note</t>
    </r>
    <r>
      <rPr>
        <sz val="10"/>
        <color indexed="18"/>
        <rFont val="Arial Narrow"/>
        <family val="2"/>
      </rPr>
      <t xml:space="preserve">:  decreases are marked with "-" </t>
    </r>
  </si>
  <si>
    <t>In case an energy entity decides to provide discount, this must be done under equal general conditions for all applicants for connection
and the decision, together with the act - decision on the standard connection cost level, must be available to all potential users.</t>
  </si>
  <si>
    <t>Energy entity's data</t>
  </si>
  <si>
    <t>C A L C U L A T I O N</t>
  </si>
  <si>
    <t>Applicant</t>
  </si>
  <si>
    <t>Address</t>
  </si>
  <si>
    <t>Date of costing</t>
  </si>
  <si>
    <t>Connection category</t>
  </si>
  <si>
    <r>
      <t>Max. capacity  (m</t>
    </r>
    <r>
      <rPr>
        <vertAlign val="superscript"/>
        <sz val="10"/>
        <color indexed="62"/>
        <rFont val="Arial Narrow"/>
        <family val="2"/>
      </rPr>
      <t>3</t>
    </r>
    <r>
      <rPr>
        <sz val="10"/>
        <color indexed="62"/>
        <rFont val="Arial Narrow"/>
        <family val="2"/>
      </rPr>
      <t xml:space="preserve"> / h)</t>
    </r>
  </si>
  <si>
    <t>Cost</t>
  </si>
  <si>
    <t xml:space="preserve">N O T E S </t>
  </si>
  <si>
    <t>see item IV.1.3.3.2. of Methodology</t>
  </si>
  <si>
    <t>see items IV.1.3.3.4. and IV.1.3.3.5. of Methodology</t>
  </si>
  <si>
    <t xml:space="preserve">see item IV.1.3.3.6. of Methodology </t>
  </si>
  <si>
    <t xml:space="preserve">This is calculated only if EE had a real cost for a particular connection and  paid for it </t>
  </si>
  <si>
    <t>Costs of constructing a standard connection with HMRS for the length of connection up to the frontier</t>
  </si>
  <si>
    <t>Variable costs of equipment and works for connection length exceeding the frontier</t>
  </si>
  <si>
    <t>difference between actual distance and distance range from network to frontier (m)</t>
  </si>
  <si>
    <t>standard connection costs</t>
  </si>
  <si>
    <t xml:space="preserve">unit variable cost of equipment and works (dinar / m) </t>
  </si>
  <si>
    <t>Semi-deep costs</t>
  </si>
  <si>
    <t>EE provides discount during billing period</t>
  </si>
  <si>
    <t>Correction of connection construction costs in cases specified in the Methodology:</t>
  </si>
  <si>
    <t>approval for usage</t>
  </si>
  <si>
    <t>TOTAL COSTS</t>
  </si>
  <si>
    <t>see item IV.1.3.3.2. of the Methodology</t>
  </si>
  <si>
    <t>see item IV.1.3.3.4. и IV.1.3.3.5. of the Methodology</t>
  </si>
  <si>
    <t>see item IV.1.3.3.6. of the Methodology</t>
  </si>
  <si>
    <t xml:space="preserve">Additional fixed costs, if any, shall be indicated separately to their actual amount </t>
  </si>
  <si>
    <t>DTS will not be calculated if the user  bears costs to create technical conditions to connect own facility</t>
  </si>
  <si>
    <r>
      <t xml:space="preserve">Table 7.   -  Recap of standard connection cost </t>
    </r>
    <r>
      <rPr>
        <sz val="10"/>
        <color indexed="62"/>
        <rFont val="Arial Narrow"/>
        <family val="2"/>
      </rPr>
      <t>(TItp)</t>
    </r>
  </si>
  <si>
    <t>Measur. Unit</t>
  </si>
  <si>
    <t>Amount</t>
  </si>
  <si>
    <t xml:space="preserve">Costs of constructing a standard connection with HMRS (without discount and DTS), if the connection is constructed after initial gas supply to network (TItpi), for standard connection categories:  </t>
  </si>
  <si>
    <t>Semi-deep costs Део трошкова система (DTS)</t>
  </si>
  <si>
    <t xml:space="preserve">if DTS is universal for all energy entity's networks, for standard connection categories:  </t>
  </si>
  <si>
    <t>if DTS is different for each EE's network, DTS is calculated for a specific user   
према табели "6. - Вредности ДТС по мрежама p&lt; 6 bar"</t>
  </si>
  <si>
    <t>Date when indicated costs start to apply</t>
  </si>
  <si>
    <t xml:space="preserve">Costs of constructing a standard connection with HMRS (without discount and DTS), if the connection is constructed simultaneously with network, for standard connection categories:  </t>
  </si>
  <si>
    <t>Unit variable costs of equipment and works for any additional metre above the distance frontier</t>
  </si>
  <si>
    <t>Fixed costs of other equipment, devices and material (FTOO) for standard distance from network, without HMRS</t>
  </si>
  <si>
    <t>protection PE pipe</t>
  </si>
  <si>
    <t>Open a blank file to fill in, do not fill this EXAMPLE in. 
Before data entry, enter the NAME OF THE ENERGY ENTITY AND DATE into the blank file name!</t>
  </si>
  <si>
    <t>Person Т</t>
  </si>
  <si>
    <t>Person Е</t>
  </si>
  <si>
    <t xml:space="preserve"> 021 55 55 888</t>
  </si>
  <si>
    <t>25.11.2009.</t>
  </si>
  <si>
    <t>4596,90</t>
  </si>
  <si>
    <t>VII</t>
  </si>
  <si>
    <t xml:space="preserve">Total costs only for those categories for which 
the table, i.e. cost of HMRS is filled in, will appear </t>
  </si>
  <si>
    <t xml:space="preserve">Enter costs only for those categories of standard connection for which the table is filled in. 
Indicate the costs of overall HMRS with elements for erection. </t>
  </si>
  <si>
    <t>Indicate the price of protection pipe ready for erection.</t>
  </si>
  <si>
    <t>Calculate the average area and thickness of the concrete and asphalt layer for all networks of EE and indicate as text "m х m x m", for instance for concrete (1,5 х 1,5 х 0,1) and for asphalt (1,5 х 1,5 х 0,02).</t>
  </si>
  <si>
    <t xml:space="preserve">In case some items remain unmentioned or significantly differ from those that are mentioned, indicate the specific items and their characteristics : dimensions, measurement unit, quantity, unit prices and total cost. </t>
  </si>
  <si>
    <t>The unit costs for multiplying the difference between actual distance and distance range to frontier;
all variable costs must be indicated per m!</t>
  </si>
  <si>
    <t>Calculate how much m3  of sand is one metre of length in order to obtain the variable cost of sand per metre.</t>
  </si>
  <si>
    <t>IV</t>
  </si>
  <si>
    <t>loading and unloading of sand</t>
  </si>
  <si>
    <t>concrete  breaking</t>
  </si>
  <si>
    <t>Potok</t>
  </si>
  <si>
    <t>Detelinara</t>
  </si>
  <si>
    <t>Livade</t>
  </si>
  <si>
    <t>Mirosaljci</t>
  </si>
  <si>
    <t>Mreza 6</t>
  </si>
  <si>
    <t>Mreza 7</t>
  </si>
  <si>
    <t>Mreza 8</t>
  </si>
  <si>
    <t>Mreza 9</t>
  </si>
  <si>
    <t>Mreza 10</t>
  </si>
  <si>
    <t>Mreza 11</t>
  </si>
  <si>
    <t>Mreza 12</t>
  </si>
  <si>
    <t>Mreza 13</t>
  </si>
  <si>
    <t>Mreza 14</t>
  </si>
  <si>
    <t>Mreza 15</t>
  </si>
  <si>
    <t>Mreza 16</t>
  </si>
  <si>
    <t>Mreza 17</t>
  </si>
  <si>
    <t>Mreza 18</t>
  </si>
  <si>
    <t>Mreza 19</t>
  </si>
  <si>
    <t>Mreza 20</t>
  </si>
  <si>
    <t>Mreza 21</t>
  </si>
  <si>
    <t>Mreza 22</t>
  </si>
  <si>
    <t>Mreza 23</t>
  </si>
  <si>
    <t>Mreza 24</t>
  </si>
  <si>
    <t>Mreza 25</t>
  </si>
  <si>
    <t>Mreza 26</t>
  </si>
  <si>
    <t>Mreza 27</t>
  </si>
  <si>
    <t>Mreza 28</t>
  </si>
  <si>
    <t>Mreza 29</t>
  </si>
  <si>
    <t>Mreza 30</t>
  </si>
  <si>
    <t>Lipnica</t>
  </si>
  <si>
    <t>For construction simultaneous with network, before initial supply of gas to network, costs from 1 are decreased by 20%.</t>
  </si>
  <si>
    <t>Table 1 - Cost calculation for a particular user - input of data</t>
  </si>
  <si>
    <t>Petar Petrovic</t>
  </si>
  <si>
    <t>Becej, Lole Ribara 22</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</si>
</sst>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General_)"/>
    <numFmt numFmtId="185" formatCode="0.0"/>
    <numFmt numFmtId="186" formatCode="#,##0.0"/>
    <numFmt numFmtId="187" formatCode="0_)"/>
    <numFmt numFmtId="188" formatCode="0.0%"/>
    <numFmt numFmtId="189" formatCode="#,##0.00;[Red]#,##0.00"/>
    <numFmt numFmtId="190" formatCode="#,##0.000"/>
    <numFmt numFmtId="191" formatCode="#,##0;[Red]#,##0"/>
    <numFmt numFmtId="192" formatCode="0.000"/>
    <numFmt numFmtId="193" formatCode="#,##0\ [$€-1];[Red]\-#,##0\ [$€-1]"/>
    <numFmt numFmtId="194" formatCode="0.0000"/>
    <numFmt numFmtId="195" formatCode="dd\.mm\.yyyy"/>
    <numFmt numFmtId="196" formatCode="0.00000"/>
    <numFmt numFmtId="197" formatCode="#,##0.000;[Red]#,##0.000"/>
    <numFmt numFmtId="198" formatCode="#,##0.0000;[Red]#,##0.0000"/>
    <numFmt numFmtId="199" formatCode="0.000000"/>
    <numFmt numFmtId="200" formatCode="0.0000000"/>
    <numFmt numFmtId="201" formatCode="0.00000000"/>
    <numFmt numFmtId="202" formatCode="[$-409]d\-mmm\-yy;@"/>
    <numFmt numFmtId="203" formatCode="[$-409]dddd\,\ mmmm\ dd\,\ yyyy"/>
    <numFmt numFmtId="204" formatCode="0.000000000"/>
    <numFmt numFmtId="205" formatCode="0.0000000000"/>
  </numFmts>
  <fonts count="63">
    <font>
      <sz val="10"/>
      <name val="Arial"/>
      <family val="0"/>
    </font>
    <font>
      <sz val="8"/>
      <name val="Arial"/>
      <family val="0"/>
    </font>
    <font>
      <sz val="12"/>
      <name val="Helv"/>
      <family val="0"/>
    </font>
    <font>
      <u val="single"/>
      <sz val="10"/>
      <color indexed="12"/>
      <name val="Arial"/>
      <family val="0"/>
    </font>
    <font>
      <u val="single"/>
      <sz val="10"/>
      <color indexed="36"/>
      <name val="Arial"/>
      <family val="0"/>
    </font>
    <font>
      <sz val="10"/>
      <color indexed="18"/>
      <name val="Arial Narrow"/>
      <family val="2"/>
    </font>
    <font>
      <i/>
      <sz val="10"/>
      <color indexed="18"/>
      <name val="Arial Narrow"/>
      <family val="2"/>
    </font>
    <font>
      <sz val="10"/>
      <name val="Arial Narrow"/>
      <family val="2"/>
    </font>
    <font>
      <sz val="10"/>
      <color indexed="62"/>
      <name val="Arial Narrow"/>
      <family val="2"/>
    </font>
    <font>
      <b/>
      <sz val="10"/>
      <color indexed="62"/>
      <name val="Arial Narrow"/>
      <family val="2"/>
    </font>
    <font>
      <sz val="10"/>
      <color indexed="10"/>
      <name val="Arial Narrow"/>
      <family val="2"/>
    </font>
    <font>
      <b/>
      <sz val="10"/>
      <color indexed="10"/>
      <name val="Arial Narrow"/>
      <family val="2"/>
    </font>
    <font>
      <b/>
      <sz val="10"/>
      <color indexed="18"/>
      <name val="Arial Narrow"/>
      <family val="2"/>
    </font>
    <font>
      <i/>
      <sz val="10"/>
      <color indexed="62"/>
      <name val="Arial Narrow"/>
      <family val="2"/>
    </font>
    <font>
      <sz val="8"/>
      <name val="Tahoma"/>
      <family val="0"/>
    </font>
    <font>
      <sz val="11"/>
      <color indexed="62"/>
      <name val="Arial Narrow"/>
      <family val="2"/>
    </font>
    <font>
      <b/>
      <sz val="11"/>
      <color indexed="62"/>
      <name val="Arial Narrow"/>
      <family val="2"/>
    </font>
    <font>
      <b/>
      <sz val="14"/>
      <color indexed="62"/>
      <name val="Arial Narrow"/>
      <family val="2"/>
    </font>
    <font>
      <b/>
      <sz val="11"/>
      <color indexed="18"/>
      <name val="Arial Narrow"/>
      <family val="2"/>
    </font>
    <font>
      <b/>
      <sz val="18"/>
      <color indexed="62"/>
      <name val="Arial Narrow"/>
      <family val="2"/>
    </font>
    <font>
      <b/>
      <sz val="12"/>
      <color indexed="18"/>
      <name val="Arial Narrow"/>
      <family val="2"/>
    </font>
    <font>
      <b/>
      <i/>
      <u val="single"/>
      <sz val="18"/>
      <color indexed="20"/>
      <name val="Arial Narrow"/>
      <family val="2"/>
    </font>
    <font>
      <sz val="10"/>
      <name val="Tahoma"/>
      <family val="0"/>
    </font>
    <font>
      <vertAlign val="superscript"/>
      <sz val="10"/>
      <color indexed="62"/>
      <name val="Arial Narrow"/>
      <family val="2"/>
    </font>
    <font>
      <b/>
      <sz val="10"/>
      <name val="Tahoma"/>
      <family val="0"/>
    </font>
    <font>
      <sz val="11"/>
      <color indexed="18"/>
      <name val="Arial Narrow"/>
      <family val="2"/>
    </font>
    <font>
      <sz val="12"/>
      <color indexed="18"/>
      <name val="Arial Narrow"/>
      <family val="2"/>
    </font>
    <font>
      <b/>
      <sz val="12"/>
      <color indexed="6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rgb="FF92D050"/>
        <bgColor indexed="64"/>
      </patternFill>
    </fill>
    <fill>
      <patternFill patternType="solid">
        <fgColor indexed="42"/>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double"/>
      <right style="hair"/>
      <top style="hair"/>
      <bottom style="hair"/>
    </border>
    <border>
      <left style="double"/>
      <right style="hair"/>
      <top style="hair"/>
      <bottom style="double"/>
    </border>
    <border>
      <left style="thin"/>
      <right>
        <color indexed="63"/>
      </right>
      <top style="double"/>
      <bottom>
        <color indexed="63"/>
      </bottom>
    </border>
    <border>
      <left>
        <color indexed="63"/>
      </left>
      <right>
        <color indexed="63"/>
      </right>
      <top style="thin"/>
      <bottom style="hair"/>
    </border>
    <border>
      <left>
        <color indexed="63"/>
      </left>
      <right>
        <color indexed="63"/>
      </right>
      <top>
        <color indexed="63"/>
      </top>
      <bottom style="double">
        <color indexed="53"/>
      </bottom>
    </border>
    <border>
      <left style="double"/>
      <right style="hair"/>
      <top style="double"/>
      <bottom style="thin"/>
    </border>
    <border>
      <left style="hair"/>
      <right style="hair"/>
      <top style="double"/>
      <bottom style="thin"/>
    </border>
    <border>
      <left style="hair"/>
      <right>
        <color indexed="63"/>
      </right>
      <top style="hair"/>
      <bottom style="hair"/>
    </border>
    <border>
      <left style="thin"/>
      <right style="hair"/>
      <top style="hair"/>
      <bottom style="hair"/>
    </border>
    <border>
      <left style="hair"/>
      <right style="hair"/>
      <top style="hair"/>
      <bottom style="thin"/>
    </border>
    <border>
      <left style="hair"/>
      <right>
        <color indexed="63"/>
      </right>
      <top style="hair"/>
      <bottom style="thin"/>
    </border>
    <border>
      <left style="thin"/>
      <right style="thin"/>
      <top style="hair"/>
      <bottom style="thin"/>
    </border>
    <border>
      <left style="double"/>
      <right style="hair"/>
      <top style="thin"/>
      <bottom style="hair"/>
    </border>
    <border>
      <left style="hair"/>
      <right style="hair"/>
      <top style="thin"/>
      <bottom style="hair"/>
    </border>
    <border>
      <left style="hair"/>
      <right style="hair"/>
      <top>
        <color indexed="63"/>
      </top>
      <bottom style="hair"/>
    </border>
    <border>
      <left style="double"/>
      <right style="hair"/>
      <top style="hair"/>
      <bottom style="thin"/>
    </border>
    <border>
      <left style="hair"/>
      <right>
        <color indexed="63"/>
      </right>
      <top style="double"/>
      <bottom style="thin"/>
    </border>
    <border>
      <left style="hair"/>
      <right>
        <color indexed="63"/>
      </right>
      <top style="thin"/>
      <bottom style="hair"/>
    </border>
    <border>
      <left style="hair"/>
      <right>
        <color indexed="63"/>
      </right>
      <top>
        <color indexed="63"/>
      </top>
      <bottom style="hair"/>
    </border>
    <border>
      <left style="hair"/>
      <right>
        <color indexed="63"/>
      </right>
      <top style="hair"/>
      <bottom style="double"/>
    </border>
    <border>
      <left style="thin"/>
      <right style="double"/>
      <top style="double"/>
      <bottom style="thin"/>
    </border>
    <border>
      <left style="thin"/>
      <right style="double"/>
      <top style="hair"/>
      <bottom style="hair"/>
    </border>
    <border>
      <left style="thin"/>
      <right style="double"/>
      <top style="hair"/>
      <bottom style="thin"/>
    </border>
    <border>
      <left style="thin"/>
      <right style="double"/>
      <top style="hair"/>
      <bottom style="double"/>
    </border>
    <border>
      <left style="double"/>
      <right style="hair"/>
      <top>
        <color indexed="63"/>
      </top>
      <bottom style="hair"/>
    </border>
    <border>
      <left style="thin"/>
      <right style="double"/>
      <top style="thin"/>
      <bottom style="hair"/>
    </border>
    <border>
      <left style="thin"/>
      <right style="thin"/>
      <top style="hair"/>
      <bottom style="hair"/>
    </border>
    <border>
      <left style="thin"/>
      <right style="thin"/>
      <top style="hair"/>
      <bottom style="double"/>
    </border>
    <border>
      <left style="thin"/>
      <right>
        <color indexed="63"/>
      </right>
      <top>
        <color indexed="63"/>
      </top>
      <bottom>
        <color indexed="63"/>
      </bottom>
    </border>
    <border>
      <left style="hair"/>
      <right style="thin"/>
      <top style="hair"/>
      <bottom style="hair"/>
    </border>
    <border>
      <left style="thin"/>
      <right>
        <color indexed="63"/>
      </right>
      <top>
        <color indexed="63"/>
      </top>
      <bottom style="hair"/>
    </border>
    <border>
      <left style="hair"/>
      <right style="thin"/>
      <top style="hair"/>
      <bottom style="thin"/>
    </border>
    <border>
      <left style="thin"/>
      <right style="hair"/>
      <top style="hair"/>
      <bottom style="thin"/>
    </border>
    <border>
      <left>
        <color indexed="63"/>
      </left>
      <right style="double"/>
      <top>
        <color indexed="63"/>
      </top>
      <bottom style="hair"/>
    </border>
    <border>
      <left style="thin"/>
      <right>
        <color indexed="63"/>
      </right>
      <top style="hair"/>
      <bottom style="hair"/>
    </border>
    <border>
      <left style="thin"/>
      <right style="thin"/>
      <top>
        <color indexed="63"/>
      </top>
      <bottom style="hair"/>
    </border>
    <border>
      <left style="thin"/>
      <right style="hair"/>
      <top>
        <color indexed="63"/>
      </top>
      <bottom style="hair"/>
    </border>
    <border>
      <left style="thin"/>
      <right style="thin"/>
      <top style="thin"/>
      <bottom style="thin"/>
    </border>
    <border>
      <left>
        <color indexed="63"/>
      </left>
      <right style="double"/>
      <top style="thin"/>
      <bottom style="thin"/>
    </border>
    <border>
      <left style="double"/>
      <right>
        <color indexed="63"/>
      </right>
      <top style="hair"/>
      <bottom style="hair"/>
    </border>
    <border>
      <left style="double"/>
      <right>
        <color indexed="63"/>
      </right>
      <top style="hair"/>
      <bottom style="thin"/>
    </border>
    <border>
      <left style="hair"/>
      <right style="thin"/>
      <top style="double"/>
      <bottom>
        <color indexed="63"/>
      </bottom>
    </border>
    <border>
      <left style="hair"/>
      <right>
        <color indexed="63"/>
      </right>
      <top>
        <color indexed="63"/>
      </top>
      <bottom style="thin"/>
    </border>
    <border>
      <left>
        <color indexed="63"/>
      </left>
      <right>
        <color indexed="63"/>
      </right>
      <top>
        <color indexed="63"/>
      </top>
      <bottom style="hair"/>
    </border>
    <border>
      <left style="thin"/>
      <right style="hair"/>
      <top style="hair"/>
      <bottom style="double"/>
    </border>
    <border>
      <left style="double"/>
      <right>
        <color indexed="63"/>
      </right>
      <top style="thin"/>
      <bottom style="thin"/>
    </border>
    <border>
      <left style="double"/>
      <right>
        <color indexed="63"/>
      </right>
      <top>
        <color indexed="63"/>
      </top>
      <bottom style="hair"/>
    </border>
    <border>
      <left style="thin"/>
      <right>
        <color indexed="63"/>
      </right>
      <top>
        <color indexed="63"/>
      </top>
      <bottom style="thin"/>
    </border>
    <border>
      <left style="thin"/>
      <right>
        <color indexed="63"/>
      </right>
      <top style="hair"/>
      <bottom style="double"/>
    </border>
    <border>
      <left style="thin"/>
      <right>
        <color indexed="63"/>
      </right>
      <top style="hair"/>
      <bottom style="thin"/>
    </border>
    <border>
      <left style="thin"/>
      <right style="double"/>
      <top style="thin"/>
      <bottom>
        <color indexed="63"/>
      </bottom>
    </border>
    <border>
      <left style="hair"/>
      <right style="thin"/>
      <top style="hair"/>
      <bottom style="double"/>
    </border>
    <border>
      <left style="thin"/>
      <right style="thin"/>
      <top style="thin"/>
      <bottom style="hair"/>
    </border>
    <border>
      <left style="double"/>
      <right>
        <color indexed="63"/>
      </right>
      <top style="thin"/>
      <bottom style="hair"/>
    </border>
    <border>
      <left style="double"/>
      <right>
        <color indexed="63"/>
      </right>
      <top>
        <color indexed="63"/>
      </top>
      <bottom>
        <color indexed="63"/>
      </bottom>
    </border>
    <border>
      <left style="thin"/>
      <right>
        <color indexed="63"/>
      </right>
      <top style="thin"/>
      <bottom style="hair"/>
    </border>
    <border>
      <left style="double"/>
      <right>
        <color indexed="63"/>
      </right>
      <top style="double"/>
      <bottom>
        <color indexed="63"/>
      </bottom>
    </border>
    <border>
      <left style="double"/>
      <right>
        <color indexed="63"/>
      </right>
      <top style="hair"/>
      <bottom style="double"/>
    </border>
    <border>
      <left style="thin"/>
      <right style="double"/>
      <top style="double"/>
      <bottom>
        <color indexed="63"/>
      </bottom>
    </border>
    <border>
      <left>
        <color indexed="63"/>
      </left>
      <right style="hair"/>
      <top>
        <color indexed="63"/>
      </top>
      <bottom style="hair"/>
    </border>
    <border>
      <left>
        <color indexed="63"/>
      </left>
      <right style="hair"/>
      <top style="thin"/>
      <bottom style="hair"/>
    </border>
    <border>
      <left>
        <color indexed="63"/>
      </left>
      <right style="thin"/>
      <top style="thin"/>
      <bottom style="hair"/>
    </border>
    <border>
      <left style="hair"/>
      <right style="thin"/>
      <top>
        <color indexed="63"/>
      </top>
      <bottom style="hair"/>
    </border>
    <border>
      <left style="thin"/>
      <right style="hair"/>
      <top>
        <color indexed="63"/>
      </top>
      <bottom style="thin"/>
    </border>
    <border>
      <left>
        <color indexed="63"/>
      </left>
      <right style="thin"/>
      <top>
        <color indexed="63"/>
      </top>
      <bottom style="hair"/>
    </border>
    <border>
      <left>
        <color indexed="63"/>
      </left>
      <right style="hair"/>
      <top style="hair"/>
      <bottom style="hair"/>
    </border>
    <border>
      <left style="thin"/>
      <right>
        <color indexed="63"/>
      </right>
      <top style="thin"/>
      <bottom style="thin"/>
    </border>
    <border>
      <left style="thin"/>
      <right style="double"/>
      <top>
        <color indexed="63"/>
      </top>
      <bottom style="hair"/>
    </border>
    <border>
      <left style="thin"/>
      <right style="double"/>
      <top style="thin"/>
      <bottom style="thin"/>
    </border>
    <border>
      <left style="double"/>
      <right>
        <color indexed="63"/>
      </right>
      <top>
        <color indexed="63"/>
      </top>
      <bottom style="thin"/>
    </border>
    <border>
      <left style="thin"/>
      <right style="thin"/>
      <top>
        <color indexed="63"/>
      </top>
      <bottom style="thin"/>
    </border>
    <border>
      <left>
        <color indexed="63"/>
      </left>
      <right style="double"/>
      <top>
        <color indexed="63"/>
      </top>
      <bottom style="thin"/>
    </border>
    <border>
      <left>
        <color indexed="63"/>
      </left>
      <right>
        <color indexed="63"/>
      </right>
      <top style="hair"/>
      <bottom style="double"/>
    </border>
    <border>
      <left>
        <color indexed="63"/>
      </left>
      <right style="hair"/>
      <top style="hair"/>
      <bottom style="double"/>
    </border>
    <border>
      <left>
        <color indexed="63"/>
      </left>
      <right>
        <color indexed="63"/>
      </right>
      <top style="hair"/>
      <bottom style="hair"/>
    </border>
    <border>
      <left>
        <color indexed="63"/>
      </left>
      <right>
        <color indexed="63"/>
      </right>
      <top style="hair"/>
      <bottom>
        <color indexed="63"/>
      </bottom>
    </border>
    <border>
      <left style="double"/>
      <right style="thin"/>
      <top style="hair"/>
      <bottom style="double"/>
    </border>
    <border>
      <left style="thin"/>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double"/>
    </border>
    <border>
      <left>
        <color indexed="63"/>
      </left>
      <right style="thin"/>
      <top style="double"/>
      <bottom style="thin"/>
    </border>
    <border>
      <left style="thin"/>
      <right style="thin"/>
      <top style="double"/>
      <bottom style="thin"/>
    </border>
    <border>
      <left>
        <color indexed="63"/>
      </left>
      <right style="thin"/>
      <top style="hair"/>
      <bottom style="hair"/>
    </border>
    <border>
      <left style="thin"/>
      <right style="double"/>
      <top style="hair"/>
      <bottom>
        <color indexed="63"/>
      </bottom>
    </border>
    <border>
      <left>
        <color indexed="63"/>
      </left>
      <right style="thin"/>
      <top>
        <color indexed="63"/>
      </top>
      <bottom style="double"/>
    </border>
    <border>
      <left style="thin"/>
      <right style="thin"/>
      <top style="hair"/>
      <bottom>
        <color indexed="63"/>
      </bottom>
    </border>
    <border>
      <left>
        <color indexed="63"/>
      </left>
      <right>
        <color indexed="63"/>
      </right>
      <top style="double"/>
      <bottom style="thin"/>
    </border>
    <border>
      <left>
        <color indexed="63"/>
      </left>
      <right>
        <color indexed="63"/>
      </right>
      <top>
        <color indexed="63"/>
      </top>
      <bottom style="double"/>
    </border>
    <border>
      <left style="double"/>
      <right style="hair"/>
      <top style="thin"/>
      <bottom style="thin"/>
    </border>
    <border>
      <left>
        <color indexed="63"/>
      </left>
      <right style="thin"/>
      <top style="thin"/>
      <bottom style="thin"/>
    </border>
    <border>
      <left>
        <color indexed="63"/>
      </left>
      <right style="thin"/>
      <top style="hair"/>
      <bottom style="thin"/>
    </border>
    <border>
      <left style="double"/>
      <right style="hair"/>
      <top>
        <color indexed="63"/>
      </top>
      <bottom style="thin"/>
    </border>
    <border>
      <left>
        <color indexed="63"/>
      </left>
      <right style="thin"/>
      <top>
        <color indexed="63"/>
      </top>
      <bottom style="thin"/>
    </border>
    <border>
      <left style="thin"/>
      <right style="double"/>
      <top>
        <color indexed="63"/>
      </top>
      <bottom style="thin"/>
    </border>
    <border>
      <left style="double"/>
      <right style="hair"/>
      <top style="hair"/>
      <bottom>
        <color indexed="63"/>
      </bottom>
    </border>
    <border>
      <left>
        <color indexed="63"/>
      </left>
      <right>
        <color indexed="63"/>
      </right>
      <top style="hair"/>
      <bottom style="thin"/>
    </border>
    <border>
      <left style="double"/>
      <right style="hair"/>
      <top>
        <color indexed="63"/>
      </top>
      <bottom style="double"/>
    </border>
    <border>
      <left style="hair"/>
      <right>
        <color indexed="63"/>
      </right>
      <top>
        <color indexed="63"/>
      </top>
      <bottom style="double"/>
    </border>
    <border>
      <left style="double"/>
      <right>
        <color indexed="63"/>
      </right>
      <top>
        <color indexed="63"/>
      </top>
      <bottom style="double"/>
    </border>
    <border>
      <left style="hair"/>
      <right>
        <color indexed="63"/>
      </right>
      <top style="double"/>
      <bottom>
        <color indexed="63"/>
      </bottom>
    </border>
    <border>
      <left style="hair"/>
      <right>
        <color indexed="63"/>
      </right>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thin"/>
      <top>
        <color indexed="63"/>
      </top>
      <bottom>
        <color indexed="63"/>
      </bottom>
    </border>
    <border>
      <left style="double"/>
      <right style="hair"/>
      <top style="double"/>
      <bottom>
        <color indexed="63"/>
      </bottom>
    </border>
    <border>
      <left style="double"/>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double"/>
      <bottom>
        <color indexed="63"/>
      </bottom>
    </border>
    <border>
      <left style="thin"/>
      <right style="hair"/>
      <top style="hair"/>
      <bottom>
        <color indexed="63"/>
      </bottom>
    </border>
    <border>
      <left style="thin"/>
      <right style="hair"/>
      <top style="double"/>
      <bottom>
        <color indexed="63"/>
      </bottom>
    </border>
    <border>
      <left style="thin"/>
      <right style="hair"/>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double"/>
      <top style="double"/>
      <bottom style="hair"/>
    </border>
    <border>
      <left style="thin"/>
      <right>
        <color indexed="63"/>
      </right>
      <top>
        <color indexed="63"/>
      </top>
      <bottom style="double"/>
    </border>
    <border>
      <left style="hair"/>
      <right style="hair"/>
      <top style="double"/>
      <bottom>
        <color indexed="63"/>
      </bottom>
    </border>
    <border>
      <left style="hair"/>
      <right style="hair"/>
      <top>
        <color indexed="63"/>
      </top>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color indexed="63"/>
      </right>
      <top style="double"/>
      <bottom style="hair"/>
    </border>
    <border>
      <left>
        <color indexed="63"/>
      </left>
      <right>
        <color indexed="63"/>
      </right>
      <top style="double"/>
      <bottom style="hair"/>
    </border>
    <border>
      <left style="thin"/>
      <right>
        <color indexed="63"/>
      </right>
      <top style="thin"/>
      <bottom style="double"/>
    </border>
    <border>
      <left>
        <color indexed="63"/>
      </left>
      <right>
        <color indexed="63"/>
      </right>
      <top style="thin"/>
      <bottom style="double"/>
    </border>
    <border>
      <left style="hair"/>
      <right>
        <color indexed="63"/>
      </right>
      <top style="hair"/>
      <bottom>
        <color indexed="63"/>
      </bottom>
    </border>
    <border>
      <left style="hair"/>
      <right>
        <color indexed="63"/>
      </right>
      <top style="thin"/>
      <bottom style="thin"/>
    </border>
    <border>
      <left style="thin"/>
      <right style="hair"/>
      <top style="thin"/>
      <bottom style="thin"/>
    </border>
    <border>
      <left style="hair"/>
      <right style="hair"/>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187" fontId="2"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2">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49" fontId="8" fillId="0" borderId="12"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0" fontId="9" fillId="0" borderId="0" xfId="0" applyFont="1" applyAlignment="1">
      <alignment horizontal="left" vertical="center" wrapText="1"/>
    </xf>
    <xf numFmtId="49" fontId="8" fillId="0" borderId="13"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xf>
    <xf numFmtId="0" fontId="8" fillId="0" borderId="0" xfId="0" applyFont="1" applyBorder="1" applyAlignment="1">
      <alignment vertical="center"/>
    </xf>
    <xf numFmtId="4" fontId="8" fillId="0" borderId="0" xfId="0" applyNumberFormat="1" applyFont="1" applyBorder="1" applyAlignment="1">
      <alignment horizontal="center" vertical="center"/>
    </xf>
    <xf numFmtId="189" fontId="8" fillId="0" borderId="0" xfId="0" applyNumberFormat="1" applyFont="1" applyFill="1" applyBorder="1" applyAlignment="1">
      <alignment horizontal="center" vertical="center"/>
    </xf>
    <xf numFmtId="0" fontId="10" fillId="0" borderId="0" xfId="0" applyFont="1" applyFill="1" applyAlignment="1">
      <alignment vertical="center" wrapText="1"/>
    </xf>
    <xf numFmtId="0" fontId="11" fillId="0" borderId="0" xfId="0" applyFont="1" applyFill="1" applyAlignment="1">
      <alignment horizontal="center" vertical="center" wrapText="1"/>
    </xf>
    <xf numFmtId="0" fontId="10" fillId="0" borderId="0" xfId="0" applyFont="1" applyFill="1" applyAlignment="1">
      <alignment horizontal="left"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xf>
    <xf numFmtId="0" fontId="5" fillId="0" borderId="15" xfId="0" applyFont="1" applyBorder="1" applyAlignment="1">
      <alignment horizontal="left" vertical="center" wrapText="1"/>
    </xf>
    <xf numFmtId="0" fontId="8" fillId="0" borderId="0" xfId="0" applyFont="1" applyFill="1" applyBorder="1" applyAlignment="1">
      <alignment vertical="center"/>
    </xf>
    <xf numFmtId="0" fontId="8" fillId="33" borderId="16" xfId="0" applyFont="1" applyFill="1" applyBorder="1" applyAlignment="1">
      <alignment horizontal="left" vertical="center"/>
    </xf>
    <xf numFmtId="0" fontId="8" fillId="33" borderId="16" xfId="0" applyFont="1" applyFill="1" applyBorder="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xf>
    <xf numFmtId="0" fontId="5" fillId="33" borderId="0" xfId="0" applyFont="1" applyFill="1" applyAlignment="1">
      <alignment vertical="center"/>
    </xf>
    <xf numFmtId="0" fontId="5" fillId="0" borderId="0" xfId="0" applyFont="1" applyAlignment="1">
      <alignment horizontal="left" vertical="center"/>
    </xf>
    <xf numFmtId="0" fontId="8" fillId="33" borderId="0" xfId="0" applyFont="1" applyFill="1" applyBorder="1" applyAlignment="1">
      <alignment horizontal="right" vertical="center"/>
    </xf>
    <xf numFmtId="0" fontId="9" fillId="33" borderId="0" xfId="0" applyFont="1" applyFill="1" applyBorder="1" applyAlignment="1">
      <alignment horizontal="right" vertical="center"/>
    </xf>
    <xf numFmtId="0" fontId="8" fillId="33" borderId="0" xfId="0" applyFont="1" applyFill="1" applyBorder="1" applyAlignment="1">
      <alignment horizontal="left" vertical="center"/>
    </xf>
    <xf numFmtId="0" fontId="5" fillId="0" borderId="0" xfId="0" applyFont="1" applyAlignment="1">
      <alignment wrapText="1"/>
    </xf>
    <xf numFmtId="0" fontId="5" fillId="0" borderId="17"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Alignment="1">
      <alignment/>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89" fontId="8" fillId="0" borderId="19"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189" fontId="8" fillId="0" borderId="23" xfId="0" applyNumberFormat="1" applyFont="1" applyBorder="1" applyAlignment="1">
      <alignment horizontal="center" vertical="center"/>
    </xf>
    <xf numFmtId="0" fontId="9" fillId="0" borderId="24" xfId="0" applyFont="1" applyBorder="1" applyAlignment="1">
      <alignment horizontal="center" vertical="center" wrapText="1"/>
    </xf>
    <xf numFmtId="0" fontId="8" fillId="0" borderId="0" xfId="0" applyFont="1" applyFill="1" applyAlignment="1">
      <alignment/>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5" fillId="0" borderId="27" xfId="0" applyFont="1" applyBorder="1" applyAlignment="1">
      <alignment horizontal="center" vertical="center" wrapText="1"/>
    </xf>
    <xf numFmtId="0" fontId="7" fillId="0" borderId="21" xfId="0" applyFont="1" applyBorder="1" applyAlignment="1">
      <alignment horizontal="center" vertical="center"/>
    </xf>
    <xf numFmtId="0" fontId="5" fillId="34" borderId="0" xfId="0" applyFont="1" applyFill="1" applyBorder="1" applyAlignment="1" applyProtection="1">
      <alignment horizontal="left" vertical="center"/>
      <protection locked="0"/>
    </xf>
    <xf numFmtId="49" fontId="5" fillId="34" borderId="0" xfId="0" applyNumberFormat="1" applyFont="1" applyFill="1" applyBorder="1" applyAlignment="1" applyProtection="1">
      <alignment horizontal="left" vertical="center"/>
      <protection locked="0"/>
    </xf>
    <xf numFmtId="1" fontId="5" fillId="0" borderId="28" xfId="0" applyNumberFormat="1" applyFont="1" applyFill="1" applyBorder="1" applyAlignment="1">
      <alignment horizontal="center" vertical="center" wrapText="1"/>
    </xf>
    <xf numFmtId="185" fontId="12" fillId="0" borderId="29" xfId="0" applyNumberFormat="1" applyFont="1" applyFill="1" applyBorder="1" applyAlignment="1">
      <alignment horizontal="center" vertical="center" wrapText="1"/>
    </xf>
    <xf numFmtId="185" fontId="12" fillId="0" borderId="22" xfId="0" applyNumberFormat="1" applyFont="1" applyFill="1" applyBorder="1" applyAlignment="1">
      <alignment horizontal="center" vertical="center" wrapText="1"/>
    </xf>
    <xf numFmtId="185" fontId="12" fillId="0" borderId="30" xfId="0" applyNumberFormat="1" applyFont="1" applyFill="1" applyBorder="1" applyAlignment="1">
      <alignment horizontal="center" vertical="center" wrapText="1"/>
    </xf>
    <xf numFmtId="185" fontId="5" fillId="0" borderId="31"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12" fillId="0" borderId="24" xfId="0" applyFont="1" applyBorder="1" applyAlignment="1">
      <alignment horizontal="center" vertical="center" wrapText="1"/>
    </xf>
    <xf numFmtId="0" fontId="12" fillId="0" borderId="36" xfId="0" applyFont="1" applyBorder="1" applyAlignment="1">
      <alignment horizontal="center" vertical="center" wrapText="1"/>
    </xf>
    <xf numFmtId="0" fontId="9" fillId="33"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center" vertical="center"/>
    </xf>
    <xf numFmtId="4" fontId="8" fillId="0" borderId="10" xfId="0" applyNumberFormat="1" applyFont="1" applyFill="1" applyBorder="1" applyAlignment="1">
      <alignment vertical="center"/>
    </xf>
    <xf numFmtId="189" fontId="8" fillId="0" borderId="19" xfId="0" applyNumberFormat="1" applyFont="1" applyBorder="1" applyAlignment="1">
      <alignment horizontal="center" vertical="center" wrapText="1"/>
    </xf>
    <xf numFmtId="189" fontId="8" fillId="0" borderId="22" xfId="0" applyNumberFormat="1" applyFont="1" applyBorder="1" applyAlignment="1">
      <alignment horizontal="center" vertical="center"/>
    </xf>
    <xf numFmtId="4" fontId="8" fillId="0" borderId="38" xfId="0" applyNumberFormat="1" applyFont="1" applyBorder="1" applyAlignment="1">
      <alignment vertical="center"/>
    </xf>
    <xf numFmtId="4" fontId="8" fillId="0" borderId="39" xfId="0" applyNumberFormat="1" applyFont="1" applyBorder="1" applyAlignment="1">
      <alignment vertical="center"/>
    </xf>
    <xf numFmtId="4" fontId="8" fillId="0" borderId="19" xfId="0" applyNumberFormat="1" applyFont="1" applyFill="1" applyBorder="1" applyAlignment="1">
      <alignment vertical="center"/>
    </xf>
    <xf numFmtId="4" fontId="8" fillId="0" borderId="31" xfId="0" applyNumberFormat="1" applyFont="1" applyFill="1" applyBorder="1" applyAlignment="1">
      <alignment vertical="center"/>
    </xf>
    <xf numFmtId="185" fontId="8" fillId="0" borderId="10" xfId="0" applyNumberFormat="1" applyFont="1" applyFill="1" applyBorder="1" applyAlignment="1">
      <alignment horizontal="center" vertical="center"/>
    </xf>
    <xf numFmtId="189" fontId="8" fillId="0" borderId="2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Fill="1" applyBorder="1" applyAlignment="1">
      <alignment wrapText="1"/>
    </xf>
    <xf numFmtId="0" fontId="8" fillId="0" borderId="0" xfId="0" applyFont="1" applyFill="1" applyBorder="1" applyAlignment="1">
      <alignment/>
    </xf>
    <xf numFmtId="0" fontId="8" fillId="0" borderId="14" xfId="0" applyFont="1" applyBorder="1" applyAlignment="1">
      <alignment horizontal="center"/>
    </xf>
    <xf numFmtId="0" fontId="8" fillId="0" borderId="20" xfId="0" applyFont="1" applyFill="1" applyBorder="1" applyAlignment="1">
      <alignment horizontal="center" vertical="center"/>
    </xf>
    <xf numFmtId="0" fontId="8" fillId="0" borderId="40" xfId="0" applyFont="1" applyBorder="1" applyAlignment="1">
      <alignment horizontal="center"/>
    </xf>
    <xf numFmtId="0" fontId="8" fillId="0" borderId="0" xfId="0" applyFont="1" applyAlignment="1">
      <alignment wrapText="1"/>
    </xf>
    <xf numFmtId="0" fontId="9" fillId="0" borderId="10" xfId="0" applyFont="1" applyFill="1" applyBorder="1" applyAlignment="1">
      <alignment horizontal="center" vertical="center" wrapText="1"/>
    </xf>
    <xf numFmtId="189" fontId="8" fillId="0" borderId="41" xfId="0" applyNumberFormat="1"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189" fontId="8" fillId="0" borderId="41" xfId="0" applyNumberFormat="1" applyFont="1" applyBorder="1" applyAlignment="1">
      <alignment horizontal="center" vertical="center" wrapText="1"/>
    </xf>
    <xf numFmtId="189" fontId="9" fillId="0" borderId="42" xfId="0" applyNumberFormat="1" applyFont="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Border="1" applyAlignment="1">
      <alignment vertical="center" wrapText="1"/>
    </xf>
    <xf numFmtId="189" fontId="8" fillId="0" borderId="19" xfId="0" applyNumberFormat="1" applyFont="1" applyBorder="1" applyAlignment="1">
      <alignment vertical="center"/>
    </xf>
    <xf numFmtId="0" fontId="8" fillId="0" borderId="35" xfId="0" applyFont="1" applyFill="1" applyBorder="1" applyAlignment="1">
      <alignment horizontal="left" vertical="center" wrapText="1"/>
    </xf>
    <xf numFmtId="0" fontId="8" fillId="0" borderId="0" xfId="0" applyFont="1" applyFill="1" applyBorder="1" applyAlignment="1">
      <alignment horizontal="left" vertical="center" wrapText="1"/>
    </xf>
    <xf numFmtId="4" fontId="8" fillId="0" borderId="0" xfId="0" applyNumberFormat="1" applyFont="1" applyFill="1" applyBorder="1" applyAlignment="1">
      <alignment horizontal="center" vertical="center"/>
    </xf>
    <xf numFmtId="4" fontId="8" fillId="0" borderId="0" xfId="0" applyNumberFormat="1" applyFont="1" applyFill="1" applyBorder="1" applyAlignment="1">
      <alignment vertical="center"/>
    </xf>
    <xf numFmtId="189" fontId="8" fillId="0" borderId="0" xfId="0" applyNumberFormat="1" applyFont="1" applyFill="1" applyBorder="1" applyAlignment="1">
      <alignment vertical="center"/>
    </xf>
    <xf numFmtId="3" fontId="8" fillId="0" borderId="0" xfId="0" applyNumberFormat="1" applyFont="1" applyAlignment="1">
      <alignment/>
    </xf>
    <xf numFmtId="0" fontId="8" fillId="0" borderId="0" xfId="0" applyFont="1" applyAlignment="1">
      <alignment horizontal="left"/>
    </xf>
    <xf numFmtId="3" fontId="8" fillId="0" borderId="0" xfId="0" applyNumberFormat="1" applyFont="1" applyAlignment="1">
      <alignment vertical="center"/>
    </xf>
    <xf numFmtId="0" fontId="8" fillId="33" borderId="0" xfId="0" applyFont="1" applyFill="1" applyAlignment="1">
      <alignment horizontal="left" vertical="center"/>
    </xf>
    <xf numFmtId="0" fontId="8" fillId="0" borderId="0" xfId="0" applyFont="1" applyFill="1" applyBorder="1" applyAlignment="1">
      <alignment horizontal="left" vertical="center"/>
    </xf>
    <xf numFmtId="0" fontId="8" fillId="0" borderId="45" xfId="0" applyFont="1" applyFill="1" applyBorder="1" applyAlignment="1">
      <alignment horizontal="left" vertical="center" wrapText="1"/>
    </xf>
    <xf numFmtId="0" fontId="8" fillId="0" borderId="46" xfId="0" applyFont="1" applyFill="1" applyBorder="1" applyAlignment="1">
      <alignment horizontal="center" vertical="center"/>
    </xf>
    <xf numFmtId="0" fontId="8" fillId="0" borderId="42" xfId="0" applyFont="1" applyBorder="1" applyAlignment="1">
      <alignment horizontal="left" vertical="center" wrapText="1"/>
    </xf>
    <xf numFmtId="4" fontId="8" fillId="0" borderId="47" xfId="0" applyNumberFormat="1" applyFont="1" applyBorder="1" applyAlignment="1">
      <alignment horizontal="left" vertical="center" wrapText="1"/>
    </xf>
    <xf numFmtId="4" fontId="8" fillId="0" borderId="48" xfId="0" applyNumberFormat="1" applyFont="1" applyBorder="1" applyAlignment="1">
      <alignment horizontal="left" vertical="center" wrapText="1"/>
    </xf>
    <xf numFmtId="4" fontId="8" fillId="0" borderId="26" xfId="0" applyNumberFormat="1" applyFont="1" applyBorder="1" applyAlignment="1">
      <alignment horizontal="left" vertical="center" wrapText="1"/>
    </xf>
    <xf numFmtId="4" fontId="8" fillId="0" borderId="30" xfId="0" applyNumberFormat="1" applyFont="1" applyBorder="1" applyAlignment="1">
      <alignment vertical="center"/>
    </xf>
    <xf numFmtId="4" fontId="8" fillId="0" borderId="42" xfId="0" applyNumberFormat="1" applyFont="1" applyBorder="1" applyAlignment="1">
      <alignment vertical="center"/>
    </xf>
    <xf numFmtId="4" fontId="9" fillId="0" borderId="49" xfId="0" applyNumberFormat="1" applyFont="1" applyFill="1" applyBorder="1" applyAlignment="1">
      <alignment vertical="center"/>
    </xf>
    <xf numFmtId="0" fontId="8" fillId="0" borderId="50" xfId="0" applyFont="1" applyFill="1" applyBorder="1" applyAlignment="1">
      <alignment horizontal="center" vertical="center" wrapText="1"/>
    </xf>
    <xf numFmtId="49" fontId="8" fillId="0" borderId="51"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0" fontId="8" fillId="33" borderId="16" xfId="0" applyFont="1" applyFill="1" applyBorder="1" applyAlignment="1">
      <alignment horizontal="center" vertical="center"/>
    </xf>
    <xf numFmtId="0" fontId="8" fillId="33" borderId="0" xfId="0" applyFont="1" applyFill="1" applyAlignment="1">
      <alignment horizontal="center" vertical="center"/>
    </xf>
    <xf numFmtId="0" fontId="8" fillId="0" borderId="0" xfId="0" applyFont="1" applyAlignment="1">
      <alignment horizontal="center"/>
    </xf>
    <xf numFmtId="4" fontId="8" fillId="0" borderId="48" xfId="0" applyNumberFormat="1" applyFont="1" applyBorder="1" applyAlignment="1">
      <alignment horizontal="center" vertical="center" wrapText="1"/>
    </xf>
    <xf numFmtId="49" fontId="8" fillId="0" borderId="0" xfId="0" applyNumberFormat="1" applyFont="1" applyBorder="1" applyAlignment="1">
      <alignment vertical="center" wrapText="1"/>
    </xf>
    <xf numFmtId="0" fontId="8" fillId="0" borderId="53" xfId="0" applyFont="1" applyFill="1" applyBorder="1" applyAlignment="1">
      <alignment horizontal="center" vertical="center" wrapText="1"/>
    </xf>
    <xf numFmtId="1" fontId="8" fillId="0" borderId="54" xfId="0" applyNumberFormat="1" applyFont="1" applyFill="1" applyBorder="1" applyAlignment="1">
      <alignment horizontal="center" vertical="center" wrapText="1"/>
    </xf>
    <xf numFmtId="0" fontId="8" fillId="0" borderId="30" xfId="0" applyFont="1" applyBorder="1" applyAlignment="1">
      <alignment horizontal="right" vertical="center" wrapText="1"/>
    </xf>
    <xf numFmtId="1" fontId="8" fillId="0" borderId="42" xfId="0" applyNumberFormat="1" applyFont="1" applyFill="1" applyBorder="1" applyAlignment="1">
      <alignment horizontal="center" vertical="center" wrapText="1"/>
    </xf>
    <xf numFmtId="1" fontId="8" fillId="0" borderId="55" xfId="0" applyNumberFormat="1" applyFont="1" applyFill="1" applyBorder="1" applyAlignment="1">
      <alignment horizontal="center" vertical="center" wrapText="1"/>
    </xf>
    <xf numFmtId="0" fontId="8" fillId="0" borderId="55" xfId="0" applyFont="1" applyFill="1" applyBorder="1" applyAlignment="1">
      <alignment vertical="center"/>
    </xf>
    <xf numFmtId="0" fontId="8" fillId="0" borderId="19" xfId="0" applyFont="1" applyFill="1" applyBorder="1" applyAlignment="1">
      <alignment horizontal="left" vertical="center" wrapText="1"/>
    </xf>
    <xf numFmtId="4" fontId="8" fillId="0" borderId="19" xfId="0" applyNumberFormat="1" applyFont="1" applyFill="1" applyBorder="1" applyAlignment="1">
      <alignment horizontal="center" vertical="center"/>
    </xf>
    <xf numFmtId="0" fontId="8" fillId="0" borderId="31" xfId="0" applyFont="1" applyFill="1" applyBorder="1" applyAlignment="1">
      <alignment horizontal="left" vertical="center" wrapText="1"/>
    </xf>
    <xf numFmtId="0" fontId="8" fillId="0" borderId="56" xfId="0" applyFont="1" applyFill="1" applyBorder="1" applyAlignment="1">
      <alignment horizontal="center" vertical="center"/>
    </xf>
    <xf numFmtId="0" fontId="8" fillId="0" borderId="34" xfId="0" applyFont="1" applyFill="1" applyBorder="1" applyAlignment="1">
      <alignment horizontal="left" vertical="center" wrapText="1"/>
    </xf>
    <xf numFmtId="49" fontId="8" fillId="0" borderId="57" xfId="0" applyNumberFormat="1" applyFont="1" applyBorder="1" applyAlignment="1">
      <alignment horizontal="center" vertical="center" wrapText="1"/>
    </xf>
    <xf numFmtId="49" fontId="8" fillId="0" borderId="58" xfId="0" applyNumberFormat="1" applyFont="1" applyBorder="1" applyAlignment="1">
      <alignment horizontal="center" vertical="center" wrapText="1"/>
    </xf>
    <xf numFmtId="0" fontId="9" fillId="0" borderId="36" xfId="0" applyFont="1" applyFill="1" applyBorder="1" applyAlignment="1">
      <alignment horizontal="center" vertical="center" wrapText="1"/>
    </xf>
    <xf numFmtId="0" fontId="8" fillId="0" borderId="59" xfId="0" applyFont="1" applyFill="1" applyBorder="1" applyAlignment="1">
      <alignment horizontal="center" vertical="center"/>
    </xf>
    <xf numFmtId="4" fontId="9" fillId="0" borderId="42" xfId="0" applyNumberFormat="1" applyFont="1" applyFill="1" applyBorder="1" applyAlignment="1">
      <alignment horizontal="center" vertical="center"/>
    </xf>
    <xf numFmtId="4" fontId="8" fillId="0" borderId="46" xfId="0" applyNumberFormat="1" applyFont="1" applyFill="1" applyBorder="1" applyAlignment="1">
      <alignment horizontal="center" vertical="center"/>
    </xf>
    <xf numFmtId="4" fontId="8" fillId="0" borderId="60" xfId="0" applyNumberFormat="1" applyFont="1" applyFill="1" applyBorder="1" applyAlignment="1">
      <alignment horizontal="center" vertical="center"/>
    </xf>
    <xf numFmtId="0" fontId="8" fillId="0" borderId="37" xfId="0" applyFont="1" applyFill="1" applyBorder="1" applyAlignment="1">
      <alignment horizontal="left" vertical="center" wrapText="1"/>
    </xf>
    <xf numFmtId="0" fontId="8" fillId="0" borderId="55" xfId="0" applyFont="1" applyBorder="1" applyAlignment="1">
      <alignment horizontal="left" vertical="center" wrapText="1" indent="1"/>
    </xf>
    <xf numFmtId="0" fontId="8" fillId="0" borderId="46" xfId="0" applyFont="1" applyFill="1" applyBorder="1" applyAlignment="1">
      <alignment horizontal="left" vertical="center" wrapText="1" indent="3"/>
    </xf>
    <xf numFmtId="0" fontId="8" fillId="0" borderId="42" xfId="0" applyFont="1" applyBorder="1" applyAlignment="1">
      <alignment horizontal="left" vertical="center" wrapText="1" indent="2"/>
    </xf>
    <xf numFmtId="0" fontId="8" fillId="0" borderId="46" xfId="0" applyFont="1" applyFill="1" applyBorder="1" applyAlignment="1">
      <alignment horizontal="left" vertical="center" indent="4"/>
    </xf>
    <xf numFmtId="0" fontId="8" fillId="0" borderId="46" xfId="0" applyFont="1" applyBorder="1" applyAlignment="1">
      <alignment horizontal="left" vertical="center" wrapText="1" indent="4"/>
    </xf>
    <xf numFmtId="0" fontId="8" fillId="0" borderId="46" xfId="0" applyFont="1" applyBorder="1" applyAlignment="1">
      <alignment horizontal="left" vertical="center" wrapText="1" indent="3"/>
    </xf>
    <xf numFmtId="0" fontId="8" fillId="0" borderId="46" xfId="0" applyFont="1" applyBorder="1" applyAlignment="1">
      <alignment horizontal="left" vertical="center" indent="3"/>
    </xf>
    <xf numFmtId="0" fontId="8" fillId="0" borderId="61" xfId="0" applyFont="1" applyBorder="1" applyAlignment="1">
      <alignment horizontal="left" vertical="center" indent="3"/>
    </xf>
    <xf numFmtId="4" fontId="8" fillId="0" borderId="19" xfId="0" applyNumberFormat="1" applyFont="1" applyBorder="1" applyAlignment="1">
      <alignment vertical="center"/>
    </xf>
    <xf numFmtId="4" fontId="8" fillId="0" borderId="46" xfId="0" applyNumberFormat="1" applyFont="1" applyBorder="1" applyAlignment="1">
      <alignment vertical="center"/>
    </xf>
    <xf numFmtId="4" fontId="8" fillId="0" borderId="22" xfId="0" applyNumberFormat="1" applyFont="1" applyBorder="1" applyAlignment="1">
      <alignment vertical="center"/>
    </xf>
    <xf numFmtId="4" fontId="8" fillId="0" borderId="61" xfId="0" applyNumberFormat="1" applyFont="1" applyBorder="1" applyAlignment="1">
      <alignment vertical="center"/>
    </xf>
    <xf numFmtId="0" fontId="8" fillId="0" borderId="62" xfId="0" applyFont="1" applyBorder="1" applyAlignment="1">
      <alignment vertical="center"/>
    </xf>
    <xf numFmtId="4" fontId="8" fillId="33" borderId="0" xfId="0" applyNumberFormat="1" applyFont="1" applyFill="1" applyAlignment="1">
      <alignment vertical="center"/>
    </xf>
    <xf numFmtId="0" fontId="8" fillId="33" borderId="0" xfId="0" applyFont="1" applyFill="1" applyBorder="1" applyAlignment="1">
      <alignment horizontal="center" vertical="center"/>
    </xf>
    <xf numFmtId="4" fontId="8" fillId="0" borderId="0" xfId="0" applyNumberFormat="1" applyFont="1" applyAlignment="1">
      <alignment/>
    </xf>
    <xf numFmtId="4" fontId="9" fillId="33" borderId="0" xfId="0" applyNumberFormat="1" applyFont="1" applyFill="1" applyBorder="1" applyAlignment="1">
      <alignment horizontal="center" vertical="center"/>
    </xf>
    <xf numFmtId="4" fontId="8" fillId="0" borderId="22" xfId="0" applyNumberFormat="1" applyFont="1" applyFill="1" applyBorder="1" applyAlignment="1">
      <alignment vertical="center"/>
    </xf>
    <xf numFmtId="0" fontId="8" fillId="0" borderId="23" xfId="0" applyFont="1" applyBorder="1" applyAlignment="1">
      <alignment horizontal="center" vertical="center"/>
    </xf>
    <xf numFmtId="185" fontId="9" fillId="0" borderId="49" xfId="0" applyNumberFormat="1" applyFont="1" applyBorder="1" applyAlignment="1">
      <alignment horizontal="right" vertical="center"/>
    </xf>
    <xf numFmtId="4" fontId="8" fillId="0" borderId="30" xfId="0" applyNumberFormat="1" applyFont="1" applyBorder="1" applyAlignment="1">
      <alignment horizontal="right" vertical="center"/>
    </xf>
    <xf numFmtId="4" fontId="8" fillId="0" borderId="19" xfId="0" applyNumberFormat="1" applyFont="1" applyFill="1" applyBorder="1" applyAlignment="1">
      <alignment horizontal="right" vertical="center"/>
    </xf>
    <xf numFmtId="4" fontId="8" fillId="0" borderId="31" xfId="0" applyNumberFormat="1" applyFont="1" applyFill="1" applyBorder="1" applyAlignment="1">
      <alignment horizontal="right" vertical="center"/>
    </xf>
    <xf numFmtId="4" fontId="9" fillId="0" borderId="47" xfId="0" applyNumberFormat="1" applyFont="1" applyBorder="1" applyAlignment="1">
      <alignment horizontal="right" vertical="center"/>
    </xf>
    <xf numFmtId="4" fontId="8" fillId="0" borderId="19" xfId="0" applyNumberFormat="1" applyFont="1" applyBorder="1" applyAlignment="1">
      <alignment horizontal="right" vertical="center"/>
    </xf>
    <xf numFmtId="4" fontId="8" fillId="0" borderId="46" xfId="0" applyNumberFormat="1" applyFont="1" applyBorder="1" applyAlignment="1">
      <alignment horizontal="right" vertical="center"/>
    </xf>
    <xf numFmtId="4" fontId="8" fillId="0" borderId="41" xfId="0" applyNumberFormat="1" applyFont="1" applyFill="1" applyBorder="1" applyAlignment="1">
      <alignment horizontal="right" vertical="center"/>
    </xf>
    <xf numFmtId="4" fontId="8" fillId="0" borderId="38" xfId="0" applyNumberFormat="1" applyFont="1" applyBorder="1" applyAlignment="1">
      <alignment horizontal="right" vertical="center"/>
    </xf>
    <xf numFmtId="4" fontId="8" fillId="0" borderId="63" xfId="0" applyNumberFormat="1" applyFont="1" applyFill="1" applyBorder="1" applyAlignment="1">
      <alignment horizontal="right" vertical="center"/>
    </xf>
    <xf numFmtId="4" fontId="8" fillId="0" borderId="39" xfId="0" applyNumberFormat="1" applyFont="1" applyBorder="1" applyAlignment="1">
      <alignment horizontal="right" vertical="center"/>
    </xf>
    <xf numFmtId="0" fontId="11" fillId="33" borderId="0" xfId="0" applyFont="1" applyFill="1" applyAlignment="1">
      <alignment vertical="center"/>
    </xf>
    <xf numFmtId="4" fontId="8" fillId="0" borderId="64" xfId="0" applyNumberFormat="1" applyFont="1" applyBorder="1" applyAlignment="1">
      <alignment vertical="center" wrapText="1"/>
    </xf>
    <xf numFmtId="189" fontId="9" fillId="0" borderId="23" xfId="0" applyNumberFormat="1" applyFont="1" applyBorder="1" applyAlignment="1">
      <alignment vertical="center"/>
    </xf>
    <xf numFmtId="189" fontId="9" fillId="0" borderId="47" xfId="0" applyNumberFormat="1" applyFont="1" applyBorder="1" applyAlignment="1">
      <alignment vertical="center"/>
    </xf>
    <xf numFmtId="189" fontId="9" fillId="0" borderId="38" xfId="0" applyNumberFormat="1" applyFont="1" applyBorder="1" applyAlignment="1">
      <alignment vertical="center"/>
    </xf>
    <xf numFmtId="16" fontId="9" fillId="0" borderId="65" xfId="0" applyNumberFormat="1" applyFont="1" applyBorder="1" applyAlignment="1">
      <alignment horizontal="center" vertical="center" wrapText="1"/>
    </xf>
    <xf numFmtId="49" fontId="9" fillId="0" borderId="66" xfId="0" applyNumberFormat="1" applyFont="1" applyBorder="1" applyAlignment="1">
      <alignment horizontal="center" vertical="center" wrapText="1"/>
    </xf>
    <xf numFmtId="49" fontId="9" fillId="0" borderId="51" xfId="0" applyNumberFormat="1" applyFont="1" applyBorder="1" applyAlignment="1">
      <alignment horizontal="center" vertical="center" wrapText="1"/>
    </xf>
    <xf numFmtId="49" fontId="9" fillId="0" borderId="57" xfId="0" applyNumberFormat="1" applyFont="1" applyBorder="1" applyAlignment="1">
      <alignment horizontal="center" vertical="center" wrapText="1"/>
    </xf>
    <xf numFmtId="49" fontId="9" fillId="0" borderId="58" xfId="0" applyNumberFormat="1" applyFont="1" applyBorder="1" applyAlignment="1">
      <alignment horizontal="center" vertical="center" wrapText="1"/>
    </xf>
    <xf numFmtId="0" fontId="13" fillId="0" borderId="0" xfId="0" applyFont="1" applyBorder="1" applyAlignment="1">
      <alignment horizontal="right" vertical="center"/>
    </xf>
    <xf numFmtId="0" fontId="8" fillId="0" borderId="0" xfId="0" applyFont="1" applyFill="1" applyBorder="1" applyAlignment="1">
      <alignment horizontal="left" wrapText="1"/>
    </xf>
    <xf numFmtId="0" fontId="8" fillId="0" borderId="0" xfId="0" applyFont="1" applyFill="1" applyBorder="1" applyAlignment="1">
      <alignment/>
    </xf>
    <xf numFmtId="49" fontId="8" fillId="0" borderId="0" xfId="0" applyNumberFormat="1" applyFont="1" applyBorder="1" applyAlignment="1">
      <alignment horizontal="center" vertical="center" wrapText="1"/>
    </xf>
    <xf numFmtId="0" fontId="8" fillId="0" borderId="4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7" xfId="0" applyFont="1" applyBorder="1" applyAlignment="1">
      <alignment horizontal="left" vertical="center" wrapText="1"/>
    </xf>
    <xf numFmtId="0" fontId="8" fillId="0" borderId="0" xfId="0" applyFont="1" applyBorder="1" applyAlignment="1">
      <alignment horizontal="center" vertical="center" wrapText="1"/>
    </xf>
    <xf numFmtId="49" fontId="8" fillId="33" borderId="16" xfId="0" applyNumberFormat="1" applyFont="1" applyFill="1" applyBorder="1" applyAlignment="1">
      <alignment vertical="center"/>
    </xf>
    <xf numFmtId="49" fontId="8" fillId="33" borderId="0" xfId="0" applyNumberFormat="1" applyFont="1" applyFill="1" applyAlignment="1">
      <alignment vertical="center"/>
    </xf>
    <xf numFmtId="49" fontId="8" fillId="33" borderId="0" xfId="0" applyNumberFormat="1" applyFont="1" applyFill="1" applyBorder="1" applyAlignment="1">
      <alignment vertical="center"/>
    </xf>
    <xf numFmtId="49" fontId="8" fillId="0" borderId="0" xfId="0" applyNumberFormat="1" applyFont="1" applyAlignment="1">
      <alignment horizontal="left" vertical="center"/>
    </xf>
    <xf numFmtId="49" fontId="9" fillId="33" borderId="0" xfId="0" applyNumberFormat="1" applyFont="1" applyFill="1" applyBorder="1" applyAlignment="1">
      <alignment horizontal="center" vertical="center"/>
    </xf>
    <xf numFmtId="49" fontId="8" fillId="0" borderId="0" xfId="0" applyNumberFormat="1" applyFont="1" applyAlignment="1">
      <alignment/>
    </xf>
    <xf numFmtId="49" fontId="8" fillId="0" borderId="68"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9" xfId="0" applyNumberFormat="1" applyFont="1" applyBorder="1" applyAlignment="1">
      <alignment horizontal="center" vertical="center" wrapText="1"/>
    </xf>
    <xf numFmtId="0" fontId="8" fillId="0" borderId="46" xfId="0" applyFont="1" applyBorder="1" applyAlignment="1">
      <alignment horizontal="left" vertical="center" wrapText="1"/>
    </xf>
    <xf numFmtId="1" fontId="8" fillId="0" borderId="14" xfId="0" applyNumberFormat="1" applyFont="1" applyFill="1" applyBorder="1" applyAlignment="1">
      <alignment horizontal="center" vertical="center" wrapText="1"/>
    </xf>
    <xf numFmtId="1" fontId="8" fillId="0" borderId="70" xfId="0" applyNumberFormat="1" applyFont="1" applyFill="1" applyBorder="1" applyAlignment="1">
      <alignment horizontal="center" vertical="center" wrapText="1"/>
    </xf>
    <xf numFmtId="0" fontId="8" fillId="0" borderId="60" xfId="0" applyFont="1" applyFill="1" applyBorder="1" applyAlignment="1">
      <alignment horizontal="left" vertical="center" indent="4"/>
    </xf>
    <xf numFmtId="1" fontId="8" fillId="0" borderId="64" xfId="0" applyNumberFormat="1" applyFont="1" applyFill="1" applyBorder="1" applyAlignment="1">
      <alignment horizontal="center" vertical="center" wrapText="1"/>
    </xf>
    <xf numFmtId="1" fontId="8" fillId="0" borderId="38" xfId="0" applyNumberFormat="1" applyFont="1" applyFill="1" applyBorder="1" applyAlignment="1">
      <alignment horizontal="center" vertical="center" wrapText="1"/>
    </xf>
    <xf numFmtId="1" fontId="8" fillId="0" borderId="39" xfId="0" applyNumberFormat="1" applyFont="1" applyFill="1" applyBorder="1" applyAlignment="1">
      <alignment horizontal="center" vertical="center" wrapText="1"/>
    </xf>
    <xf numFmtId="186" fontId="8" fillId="0" borderId="0" xfId="0" applyNumberFormat="1" applyFont="1" applyAlignment="1">
      <alignment/>
    </xf>
    <xf numFmtId="0" fontId="8" fillId="0" borderId="0" xfId="0" applyFont="1" applyAlignment="1">
      <alignment horizontal="center" vertical="center"/>
    </xf>
    <xf numFmtId="186" fontId="8" fillId="0" borderId="0" xfId="0" applyNumberFormat="1" applyFont="1" applyBorder="1" applyAlignment="1">
      <alignment/>
    </xf>
    <xf numFmtId="186" fontId="8" fillId="0" borderId="0" xfId="0" applyNumberFormat="1" applyFont="1" applyAlignment="1">
      <alignment vertical="center"/>
    </xf>
    <xf numFmtId="186" fontId="8" fillId="0" borderId="0" xfId="0" applyNumberFormat="1" applyFont="1" applyBorder="1" applyAlignment="1">
      <alignment vertical="center"/>
    </xf>
    <xf numFmtId="4" fontId="9" fillId="0" borderId="64" xfId="0" applyNumberFormat="1" applyFont="1" applyFill="1" applyBorder="1" applyAlignment="1">
      <alignment horizontal="right" vertical="center"/>
    </xf>
    <xf numFmtId="0" fontId="10" fillId="0" borderId="0" xfId="0" applyFont="1" applyFill="1" applyAlignment="1">
      <alignment/>
    </xf>
    <xf numFmtId="0" fontId="10" fillId="0" borderId="0" xfId="0" applyFont="1" applyFill="1" applyBorder="1" applyAlignment="1">
      <alignment vertical="center" wrapText="1"/>
    </xf>
    <xf numFmtId="0" fontId="5" fillId="0" borderId="0" xfId="0" applyFont="1" applyFill="1" applyAlignment="1">
      <alignment/>
    </xf>
    <xf numFmtId="0" fontId="8" fillId="0" borderId="16" xfId="0" applyFont="1" applyFill="1" applyBorder="1" applyAlignment="1">
      <alignment vertical="center"/>
    </xf>
    <xf numFmtId="186" fontId="8" fillId="0" borderId="0" xfId="0" applyNumberFormat="1" applyFont="1" applyFill="1" applyAlignment="1">
      <alignment/>
    </xf>
    <xf numFmtId="186" fontId="8" fillId="0" borderId="0" xfId="0" applyNumberFormat="1" applyFont="1" applyFill="1" applyAlignment="1">
      <alignment vertical="center"/>
    </xf>
    <xf numFmtId="3" fontId="8" fillId="0" borderId="0" xfId="0" applyNumberFormat="1" applyFont="1" applyFill="1" applyAlignment="1">
      <alignment vertical="center"/>
    </xf>
    <xf numFmtId="0" fontId="5" fillId="0" borderId="0" xfId="0" applyFont="1" applyFill="1" applyAlignment="1">
      <alignment vertical="center"/>
    </xf>
    <xf numFmtId="0" fontId="8" fillId="0" borderId="71" xfId="0" applyFont="1" applyBorder="1" applyAlignment="1">
      <alignment horizontal="left" vertical="center" wrapText="1" indent="1"/>
    </xf>
    <xf numFmtId="4" fontId="8" fillId="0" borderId="41" xfId="0" applyNumberFormat="1" applyFont="1" applyBorder="1" applyAlignment="1">
      <alignment vertical="center"/>
    </xf>
    <xf numFmtId="0" fontId="8" fillId="0" borderId="67" xfId="0" applyFont="1" applyBorder="1" applyAlignment="1">
      <alignment horizontal="left" vertical="center" wrapText="1" indent="1"/>
    </xf>
    <xf numFmtId="0" fontId="8" fillId="0" borderId="15" xfId="0" applyFont="1" applyBorder="1" applyAlignment="1">
      <alignment horizontal="left" vertical="center" wrapText="1" indent="1"/>
    </xf>
    <xf numFmtId="4" fontId="8" fillId="0" borderId="72" xfId="0" applyNumberFormat="1" applyFont="1" applyBorder="1" applyAlignment="1">
      <alignment horizontal="left" vertical="center" wrapText="1" indent="1"/>
    </xf>
    <xf numFmtId="4" fontId="8" fillId="0" borderId="72" xfId="0" applyNumberFormat="1" applyFont="1" applyBorder="1" applyAlignment="1">
      <alignment vertical="center" wrapText="1"/>
    </xf>
    <xf numFmtId="0" fontId="8" fillId="0" borderId="15" xfId="0" applyFont="1" applyBorder="1" applyAlignment="1">
      <alignment vertical="center" wrapText="1"/>
    </xf>
    <xf numFmtId="0" fontId="8" fillId="0" borderId="29" xfId="0" applyFont="1" applyBorder="1" applyAlignment="1">
      <alignment vertical="center" wrapText="1"/>
    </xf>
    <xf numFmtId="4" fontId="8" fillId="0" borderId="73" xfId="0" applyNumberFormat="1" applyFont="1" applyBorder="1" applyAlignment="1">
      <alignment vertical="center" wrapText="1"/>
    </xf>
    <xf numFmtId="4" fontId="8" fillId="0" borderId="74" xfId="0" applyNumberFormat="1" applyFont="1" applyBorder="1" applyAlignment="1">
      <alignment horizontal="right" vertical="center"/>
    </xf>
    <xf numFmtId="4" fontId="8" fillId="0" borderId="15" xfId="0" applyNumberFormat="1" applyFont="1" applyBorder="1" applyAlignment="1">
      <alignment vertical="center" wrapText="1"/>
    </xf>
    <xf numFmtId="0" fontId="8" fillId="0" borderId="67" xfId="0" applyFont="1" applyBorder="1" applyAlignment="1">
      <alignment vertical="center" wrapText="1"/>
    </xf>
    <xf numFmtId="0" fontId="8" fillId="0" borderId="75"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Border="1" applyAlignment="1">
      <alignment/>
    </xf>
    <xf numFmtId="198" fontId="8" fillId="0" borderId="0" xfId="0" applyNumberFormat="1" applyFont="1" applyFill="1" applyBorder="1" applyAlignment="1">
      <alignment horizontal="right" vertical="center" wrapText="1"/>
    </xf>
    <xf numFmtId="0" fontId="8" fillId="0" borderId="76" xfId="0" applyFont="1" applyBorder="1" applyAlignment="1">
      <alignment horizontal="left" vertical="center" wrapText="1" indent="1"/>
    </xf>
    <xf numFmtId="0" fontId="8" fillId="0" borderId="37" xfId="0" applyFont="1" applyBorder="1" applyAlignment="1">
      <alignment vertical="center"/>
    </xf>
    <xf numFmtId="0" fontId="8" fillId="0" borderId="20" xfId="0" applyFont="1" applyBorder="1" applyAlignment="1">
      <alignment horizontal="center" vertical="center"/>
    </xf>
    <xf numFmtId="189" fontId="8" fillId="0" borderId="38" xfId="0" applyNumberFormat="1" applyFont="1" applyBorder="1" applyAlignment="1">
      <alignment vertical="center"/>
    </xf>
    <xf numFmtId="189" fontId="8" fillId="0" borderId="30" xfId="0" applyNumberFormat="1" applyFont="1" applyBorder="1" applyAlignment="1">
      <alignment vertical="center"/>
    </xf>
    <xf numFmtId="0" fontId="8" fillId="0" borderId="48" xfId="0" applyFont="1" applyBorder="1" applyAlignment="1">
      <alignment vertical="center"/>
    </xf>
    <xf numFmtId="0" fontId="8" fillId="0" borderId="33" xfId="0" applyFont="1" applyBorder="1" applyAlignment="1">
      <alignment vertical="center"/>
    </xf>
    <xf numFmtId="0" fontId="8" fillId="0" borderId="0" xfId="0" applyFont="1" applyBorder="1" applyAlignment="1">
      <alignment horizontal="right" vertical="center"/>
    </xf>
    <xf numFmtId="0" fontId="8" fillId="0" borderId="46" xfId="0" applyFont="1" applyBorder="1" applyAlignment="1">
      <alignment horizontal="left" vertical="center" wrapText="1" indent="2"/>
    </xf>
    <xf numFmtId="0" fontId="5" fillId="0" borderId="20" xfId="0" applyFont="1" applyBorder="1" applyAlignment="1">
      <alignment horizontal="center" vertical="center"/>
    </xf>
    <xf numFmtId="0" fontId="8" fillId="0" borderId="46" xfId="0" applyFont="1" applyFill="1" applyBorder="1" applyAlignment="1">
      <alignment horizontal="left" vertical="center" wrapText="1" indent="2"/>
    </xf>
    <xf numFmtId="0" fontId="8" fillId="0" borderId="41" xfId="0" applyFont="1" applyFill="1" applyBorder="1" applyAlignment="1">
      <alignment vertical="center"/>
    </xf>
    <xf numFmtId="0" fontId="8" fillId="0" borderId="77" xfId="0" applyFont="1" applyBorder="1" applyAlignment="1">
      <alignment horizontal="center" vertical="center"/>
    </xf>
    <xf numFmtId="189" fontId="8" fillId="0" borderId="19" xfId="0" applyNumberFormat="1" applyFont="1" applyFill="1" applyBorder="1" applyAlignment="1">
      <alignment vertical="center"/>
    </xf>
    <xf numFmtId="189" fontId="8" fillId="0" borderId="22" xfId="0" applyNumberFormat="1" applyFont="1" applyFill="1" applyBorder="1" applyAlignment="1">
      <alignment vertical="center"/>
    </xf>
    <xf numFmtId="189" fontId="8" fillId="0" borderId="23" xfId="0" applyNumberFormat="1" applyFont="1" applyBorder="1" applyAlignment="1">
      <alignment vertical="center"/>
    </xf>
    <xf numFmtId="0" fontId="10" fillId="0" borderId="0" xfId="0" applyFont="1" applyBorder="1" applyAlignment="1">
      <alignment vertical="center"/>
    </xf>
    <xf numFmtId="189" fontId="8" fillId="0" borderId="30" xfId="0" applyNumberFormat="1" applyFont="1" applyFill="1" applyBorder="1" applyAlignment="1">
      <alignment vertical="center"/>
    </xf>
    <xf numFmtId="4" fontId="8" fillId="0" borderId="48" xfId="0" applyNumberFormat="1" applyFont="1" applyFill="1" applyBorder="1" applyAlignment="1">
      <alignment horizontal="center" vertical="center"/>
    </xf>
    <xf numFmtId="0" fontId="8" fillId="0" borderId="46" xfId="0" applyFont="1" applyBorder="1" applyAlignment="1">
      <alignment horizontal="left" vertical="center" indent="2"/>
    </xf>
    <xf numFmtId="0" fontId="8" fillId="0" borderId="19" xfId="0" applyFont="1" applyFill="1" applyBorder="1" applyAlignment="1">
      <alignment horizontal="center" vertical="center"/>
    </xf>
    <xf numFmtId="2" fontId="8" fillId="0" borderId="19" xfId="0" applyNumberFormat="1" applyFont="1" applyFill="1" applyBorder="1" applyAlignment="1">
      <alignment horizontal="right" vertical="center"/>
    </xf>
    <xf numFmtId="2" fontId="8" fillId="0" borderId="38" xfId="0" applyNumberFormat="1" applyFont="1" applyBorder="1" applyAlignment="1">
      <alignment vertical="center"/>
    </xf>
    <xf numFmtId="2" fontId="8" fillId="0" borderId="38" xfId="0" applyNumberFormat="1" applyFont="1" applyFill="1" applyBorder="1" applyAlignment="1">
      <alignment vertical="center"/>
    </xf>
    <xf numFmtId="2" fontId="8" fillId="0" borderId="19" xfId="0" applyNumberFormat="1" applyFont="1" applyFill="1" applyBorder="1" applyAlignment="1">
      <alignment vertical="center"/>
    </xf>
    <xf numFmtId="189" fontId="8" fillId="0" borderId="31" xfId="0" applyNumberFormat="1" applyFont="1" applyFill="1" applyBorder="1" applyAlignment="1">
      <alignment vertical="center"/>
    </xf>
    <xf numFmtId="189" fontId="8" fillId="0" borderId="39" xfId="0" applyNumberFormat="1" applyFont="1" applyBorder="1" applyAlignment="1">
      <alignment vertical="center"/>
    </xf>
    <xf numFmtId="0" fontId="8" fillId="0" borderId="0" xfId="0" applyFont="1" applyAlignment="1">
      <alignment horizontal="left" vertical="center" wrapText="1"/>
    </xf>
    <xf numFmtId="0" fontId="8" fillId="0" borderId="78" xfId="0" applyFont="1" applyBorder="1" applyAlignment="1">
      <alignment horizontal="left" vertical="center" wrapText="1" indent="1"/>
    </xf>
    <xf numFmtId="0" fontId="8" fillId="0" borderId="33" xfId="0" applyFont="1" applyFill="1" applyBorder="1" applyAlignment="1">
      <alignment horizontal="left" vertical="center" wrapText="1" indent="1"/>
    </xf>
    <xf numFmtId="189" fontId="8" fillId="0" borderId="33" xfId="0" applyNumberFormat="1" applyFont="1" applyFill="1" applyBorder="1" applyAlignment="1">
      <alignment horizontal="left" vertical="center" wrapText="1" indent="1"/>
    </xf>
    <xf numFmtId="0" fontId="8" fillId="0" borderId="79" xfId="0" applyFont="1" applyFill="1" applyBorder="1" applyAlignment="1">
      <alignment horizontal="left" vertical="center" wrapText="1" indent="1"/>
    </xf>
    <xf numFmtId="0" fontId="8" fillId="0" borderId="80" xfId="0" applyFont="1" applyBorder="1" applyAlignment="1">
      <alignment horizontal="left" vertical="center" wrapText="1" indent="1"/>
    </xf>
    <xf numFmtId="0" fontId="8" fillId="0" borderId="33" xfId="0" applyFont="1" applyBorder="1" applyAlignment="1">
      <alignment horizontal="left" vertical="center" wrapText="1" indent="1"/>
    </xf>
    <xf numFmtId="0" fontId="8" fillId="0" borderId="35" xfId="0" applyFont="1" applyFill="1" applyBorder="1" applyAlignment="1">
      <alignment horizontal="left" vertical="center" wrapText="1" indent="1"/>
    </xf>
    <xf numFmtId="0" fontId="13" fillId="0" borderId="0" xfId="0" applyFont="1" applyFill="1" applyAlignment="1">
      <alignment vertical="center"/>
    </xf>
    <xf numFmtId="0" fontId="8" fillId="0" borderId="48" xfId="0" applyFont="1" applyBorder="1" applyAlignment="1">
      <alignment horizontal="left" vertical="center" wrapText="1" indent="1"/>
    </xf>
    <xf numFmtId="0" fontId="8" fillId="0" borderId="26" xfId="0" applyFont="1" applyBorder="1" applyAlignment="1">
      <alignment horizontal="left" vertical="center" wrapText="1" indent="1"/>
    </xf>
    <xf numFmtId="189" fontId="8" fillId="0" borderId="74" xfId="0" applyNumberFormat="1" applyFont="1" applyBorder="1" applyAlignment="1">
      <alignment vertical="center"/>
    </xf>
    <xf numFmtId="0" fontId="8" fillId="0" borderId="42" xfId="0" applyFont="1" applyBorder="1" applyAlignment="1">
      <alignment vertical="center"/>
    </xf>
    <xf numFmtId="189" fontId="8" fillId="0" borderId="55" xfId="0" applyNumberFormat="1" applyFont="1" applyBorder="1" applyAlignment="1">
      <alignment vertical="center"/>
    </xf>
    <xf numFmtId="0" fontId="8" fillId="0" borderId="55" xfId="0" applyFont="1" applyBorder="1" applyAlignment="1">
      <alignment vertical="center"/>
    </xf>
    <xf numFmtId="4" fontId="8" fillId="0" borderId="47" xfId="0" applyNumberFormat="1" applyFont="1" applyBorder="1" applyAlignment="1">
      <alignment vertical="center"/>
    </xf>
    <xf numFmtId="4" fontId="9" fillId="0" borderId="49" xfId="0" applyNumberFormat="1" applyFont="1" applyBorder="1" applyAlignment="1">
      <alignment vertical="center"/>
    </xf>
    <xf numFmtId="0" fontId="8" fillId="0" borderId="49" xfId="0" applyFont="1" applyBorder="1" applyAlignment="1">
      <alignment horizontal="center" vertical="center" wrapText="1"/>
    </xf>
    <xf numFmtId="0" fontId="9" fillId="0" borderId="49" xfId="0" applyFont="1" applyBorder="1" applyAlignment="1">
      <alignment horizontal="center" vertical="center" wrapText="1"/>
    </xf>
    <xf numFmtId="4" fontId="8" fillId="0" borderId="49" xfId="0" applyNumberFormat="1" applyFont="1" applyBorder="1" applyAlignment="1">
      <alignment vertical="center"/>
    </xf>
    <xf numFmtId="49" fontId="8" fillId="0" borderId="81" xfId="0" applyNumberFormat="1" applyFont="1" applyBorder="1" applyAlignment="1">
      <alignment horizontal="center" vertical="center" wrapText="1"/>
    </xf>
    <xf numFmtId="4" fontId="9" fillId="0" borderId="82" xfId="0" applyNumberFormat="1" applyFont="1" applyFill="1" applyBorder="1" applyAlignment="1">
      <alignment vertical="center"/>
    </xf>
    <xf numFmtId="0" fontId="8" fillId="0" borderId="83" xfId="0" applyFont="1" applyFill="1" applyBorder="1" applyAlignment="1">
      <alignment horizontal="center" vertical="center" wrapText="1"/>
    </xf>
    <xf numFmtId="3" fontId="8" fillId="0" borderId="10" xfId="0" applyNumberFormat="1" applyFont="1" applyBorder="1" applyAlignment="1">
      <alignment vertical="center"/>
    </xf>
    <xf numFmtId="3" fontId="8" fillId="0" borderId="41" xfId="0" applyNumberFormat="1" applyFont="1" applyBorder="1" applyAlignment="1">
      <alignment vertical="center"/>
    </xf>
    <xf numFmtId="0" fontId="8" fillId="0" borderId="31" xfId="0" applyFont="1" applyFill="1" applyBorder="1" applyAlignment="1">
      <alignment vertical="center"/>
    </xf>
    <xf numFmtId="0" fontId="8" fillId="0" borderId="84" xfId="0" applyFont="1" applyFill="1" applyBorder="1" applyAlignment="1">
      <alignment vertical="center"/>
    </xf>
    <xf numFmtId="0" fontId="8" fillId="0" borderId="85" xfId="0" applyFont="1" applyFill="1" applyBorder="1" applyAlignment="1">
      <alignment vertical="center"/>
    </xf>
    <xf numFmtId="49" fontId="8" fillId="0" borderId="51"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90" fontId="9" fillId="0" borderId="46" xfId="0" applyNumberFormat="1" applyFont="1" applyBorder="1" applyAlignment="1">
      <alignment horizontal="center"/>
    </xf>
    <xf numFmtId="186" fontId="8" fillId="0" borderId="33" xfId="0" applyNumberFormat="1" applyFont="1" applyBorder="1" applyAlignment="1">
      <alignment horizontal="center"/>
    </xf>
    <xf numFmtId="1" fontId="8" fillId="0" borderId="20" xfId="0" applyNumberFormat="1" applyFont="1" applyFill="1" applyBorder="1" applyAlignment="1">
      <alignment horizontal="center" vertical="center" wrapText="1"/>
    </xf>
    <xf numFmtId="190" fontId="8" fillId="0" borderId="46" xfId="0" applyNumberFormat="1" applyFont="1" applyBorder="1" applyAlignment="1">
      <alignment horizontal="center" vertical="center"/>
    </xf>
    <xf numFmtId="1" fontId="8" fillId="0" borderId="0" xfId="0" applyNumberFormat="1" applyFont="1" applyAlignment="1">
      <alignment/>
    </xf>
    <xf numFmtId="0" fontId="5" fillId="33"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2"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Alignment="1" applyProtection="1">
      <alignment vertical="center"/>
      <protection/>
    </xf>
    <xf numFmtId="0" fontId="17" fillId="33" borderId="0" xfId="0" applyFont="1" applyFill="1" applyBorder="1" applyAlignment="1" applyProtection="1">
      <alignment horizontal="right" vertical="center"/>
      <protection/>
    </xf>
    <xf numFmtId="0" fontId="18" fillId="0" borderId="0" xfId="0" applyFont="1" applyFill="1" applyBorder="1" applyAlignment="1" applyProtection="1">
      <alignment vertical="center"/>
      <protection/>
    </xf>
    <xf numFmtId="0" fontId="16"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49" fontId="5" fillId="33"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49" fontId="6" fillId="33" borderId="0" xfId="0" applyNumberFormat="1" applyFont="1" applyFill="1" applyAlignment="1" applyProtection="1">
      <alignment vertical="center"/>
      <protection/>
    </xf>
    <xf numFmtId="0" fontId="5" fillId="33" borderId="0" xfId="0" applyFont="1" applyFill="1" applyAlignment="1" applyProtection="1">
      <alignment vertical="center"/>
      <protection/>
    </xf>
    <xf numFmtId="0" fontId="5" fillId="0"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8" fillId="0" borderId="0" xfId="0" applyFont="1" applyFill="1" applyAlignment="1" applyProtection="1">
      <alignment/>
      <protection/>
    </xf>
    <xf numFmtId="0" fontId="17" fillId="34" borderId="55" xfId="0" applyFont="1" applyFill="1" applyBorder="1" applyAlignment="1" applyProtection="1">
      <alignment horizontal="center" vertical="center"/>
      <protection locked="0"/>
    </xf>
    <xf numFmtId="0" fontId="17" fillId="34" borderId="86" xfId="0" applyFont="1" applyFill="1" applyBorder="1" applyAlignment="1" applyProtection="1">
      <alignment horizontal="center" vertical="center"/>
      <protection locked="0"/>
    </xf>
    <xf numFmtId="0" fontId="17" fillId="34" borderId="87" xfId="0" applyFont="1" applyFill="1" applyBorder="1" applyAlignment="1" applyProtection="1">
      <alignment horizontal="center" vertical="center"/>
      <protection locked="0"/>
    </xf>
    <xf numFmtId="185" fontId="5" fillId="34" borderId="19" xfId="0" applyNumberFormat="1" applyFont="1" applyFill="1" applyBorder="1" applyAlignment="1" applyProtection="1">
      <alignment horizontal="center" vertical="center" wrapText="1"/>
      <protection locked="0"/>
    </xf>
    <xf numFmtId="4" fontId="8" fillId="34" borderId="10" xfId="0" applyNumberFormat="1" applyFont="1" applyFill="1" applyBorder="1" applyAlignment="1" applyProtection="1">
      <alignment vertical="center"/>
      <protection locked="0"/>
    </xf>
    <xf numFmtId="4" fontId="8" fillId="34" borderId="11" xfId="0" applyNumberFormat="1" applyFont="1" applyFill="1" applyBorder="1" applyAlignment="1" applyProtection="1">
      <alignment vertical="center"/>
      <protection locked="0"/>
    </xf>
    <xf numFmtId="0" fontId="9" fillId="34" borderId="19" xfId="0" applyFont="1" applyFill="1" applyBorder="1" applyAlignment="1" applyProtection="1">
      <alignment horizontal="center" vertical="center"/>
      <protection locked="0"/>
    </xf>
    <xf numFmtId="0" fontId="8" fillId="34" borderId="20" xfId="0" applyFont="1" applyFill="1" applyBorder="1" applyAlignment="1" applyProtection="1">
      <alignment vertical="center"/>
      <protection locked="0"/>
    </xf>
    <xf numFmtId="0" fontId="8" fillId="34" borderId="44" xfId="0" applyFont="1" applyFill="1" applyBorder="1" applyAlignment="1" applyProtection="1">
      <alignment vertical="center"/>
      <protection locked="0"/>
    </xf>
    <xf numFmtId="0" fontId="8" fillId="34" borderId="19" xfId="0" applyFont="1" applyFill="1" applyBorder="1" applyAlignment="1" applyProtection="1">
      <alignment vertical="center"/>
      <protection locked="0"/>
    </xf>
    <xf numFmtId="0" fontId="8" fillId="34" borderId="22" xfId="0" applyFont="1" applyFill="1" applyBorder="1" applyAlignment="1" applyProtection="1">
      <alignment vertical="center"/>
      <protection locked="0"/>
    </xf>
    <xf numFmtId="3" fontId="8" fillId="34" borderId="19" xfId="0" applyNumberFormat="1" applyFont="1" applyFill="1" applyBorder="1" applyAlignment="1" applyProtection="1">
      <alignment horizontal="center" vertical="center"/>
      <protection locked="0"/>
    </xf>
    <xf numFmtId="4" fontId="8" fillId="34" borderId="20" xfId="0" applyNumberFormat="1" applyFont="1" applyFill="1" applyBorder="1" applyAlignment="1" applyProtection="1">
      <alignment vertical="center"/>
      <protection locked="0"/>
    </xf>
    <xf numFmtId="1" fontId="8" fillId="34" borderId="19" xfId="0" applyNumberFormat="1" applyFont="1" applyFill="1" applyBorder="1" applyAlignment="1" applyProtection="1">
      <alignment horizontal="center" vertical="center"/>
      <protection locked="0"/>
    </xf>
    <xf numFmtId="4" fontId="8" fillId="34" borderId="19" xfId="0" applyNumberFormat="1" applyFont="1" applyFill="1" applyBorder="1" applyAlignment="1" applyProtection="1">
      <alignment horizontal="center" vertical="center"/>
      <protection locked="0"/>
    </xf>
    <xf numFmtId="4" fontId="8" fillId="34" borderId="20" xfId="0" applyNumberFormat="1" applyFont="1" applyFill="1" applyBorder="1" applyAlignment="1" applyProtection="1">
      <alignment horizontal="right" vertical="center"/>
      <protection locked="0"/>
    </xf>
    <xf numFmtId="190" fontId="8" fillId="34" borderId="19" xfId="0" applyNumberFormat="1" applyFont="1" applyFill="1" applyBorder="1" applyAlignment="1" applyProtection="1">
      <alignment horizontal="center" vertical="center"/>
      <protection locked="0"/>
    </xf>
    <xf numFmtId="4" fontId="8" fillId="34" borderId="22" xfId="0" applyNumberFormat="1" applyFont="1" applyFill="1" applyBorder="1" applyAlignment="1" applyProtection="1">
      <alignment horizontal="center" vertical="center"/>
      <protection locked="0"/>
    </xf>
    <xf numFmtId="4" fontId="8" fillId="34" borderId="44" xfId="0" applyNumberFormat="1" applyFont="1" applyFill="1" applyBorder="1" applyAlignment="1" applyProtection="1">
      <alignment vertical="center"/>
      <protection locked="0"/>
    </xf>
    <xf numFmtId="0" fontId="8" fillId="34" borderId="19" xfId="0" applyFont="1" applyFill="1" applyBorder="1" applyAlignment="1" applyProtection="1">
      <alignment horizontal="center" vertical="center"/>
      <protection locked="0"/>
    </xf>
    <xf numFmtId="0" fontId="8" fillId="34" borderId="56" xfId="0" applyFont="1" applyFill="1" applyBorder="1" applyAlignment="1" applyProtection="1">
      <alignment vertical="center"/>
      <protection locked="0"/>
    </xf>
    <xf numFmtId="0" fontId="8" fillId="34" borderId="31" xfId="0" applyFont="1" applyFill="1" applyBorder="1" applyAlignment="1" applyProtection="1">
      <alignment vertical="center"/>
      <protection locked="0"/>
    </xf>
    <xf numFmtId="4" fontId="8" fillId="34" borderId="31" xfId="0" applyNumberFormat="1" applyFont="1" applyFill="1" applyBorder="1" applyAlignment="1" applyProtection="1">
      <alignment horizontal="center" vertical="center"/>
      <protection locked="0"/>
    </xf>
    <xf numFmtId="2" fontId="8" fillId="34" borderId="20" xfId="0" applyNumberFormat="1" applyFont="1" applyFill="1" applyBorder="1" applyAlignment="1" applyProtection="1">
      <alignment horizontal="right" vertical="center"/>
      <protection locked="0"/>
    </xf>
    <xf numFmtId="2" fontId="8" fillId="34" borderId="20" xfId="0" applyNumberFormat="1" applyFont="1" applyFill="1" applyBorder="1" applyAlignment="1" applyProtection="1">
      <alignment vertical="center"/>
      <protection locked="0"/>
    </xf>
    <xf numFmtId="4" fontId="8" fillId="34" borderId="56" xfId="0" applyNumberFormat="1" applyFont="1" applyFill="1" applyBorder="1" applyAlignment="1" applyProtection="1">
      <alignment vertical="center"/>
      <protection locked="0"/>
    </xf>
    <xf numFmtId="0" fontId="8" fillId="34" borderId="38" xfId="0" applyFont="1" applyFill="1" applyBorder="1" applyAlignment="1" applyProtection="1">
      <alignment horizontal="center" vertical="center"/>
      <protection locked="0"/>
    </xf>
    <xf numFmtId="192" fontId="8" fillId="34" borderId="38" xfId="0" applyNumberFormat="1" applyFont="1" applyFill="1" applyBorder="1" applyAlignment="1" applyProtection="1">
      <alignment horizontal="center" vertical="center"/>
      <protection locked="0"/>
    </xf>
    <xf numFmtId="0" fontId="8" fillId="34" borderId="38" xfId="0" applyFont="1" applyFill="1" applyBorder="1" applyAlignment="1" applyProtection="1">
      <alignment vertical="center"/>
      <protection locked="0"/>
    </xf>
    <xf numFmtId="0" fontId="8" fillId="34" borderId="23" xfId="0" applyFont="1" applyFill="1" applyBorder="1" applyAlignment="1" applyProtection="1">
      <alignment vertical="center"/>
      <protection locked="0"/>
    </xf>
    <xf numFmtId="4" fontId="8" fillId="34" borderId="20" xfId="0" applyNumberFormat="1" applyFont="1" applyFill="1" applyBorder="1" applyAlignment="1" applyProtection="1">
      <alignment horizontal="center" vertical="center"/>
      <protection locked="0"/>
    </xf>
    <xf numFmtId="4" fontId="8" fillId="34" borderId="10" xfId="0" applyNumberFormat="1" applyFont="1" applyFill="1" applyBorder="1" applyAlignment="1" applyProtection="1">
      <alignment horizontal="right" vertical="center"/>
      <protection locked="0"/>
    </xf>
    <xf numFmtId="4" fontId="8" fillId="34" borderId="10" xfId="0" applyNumberFormat="1" applyFont="1" applyFill="1" applyBorder="1" applyAlignment="1" applyProtection="1">
      <alignment horizontal="center" vertical="center"/>
      <protection locked="0"/>
    </xf>
    <xf numFmtId="4" fontId="8" fillId="34" borderId="21" xfId="0" applyNumberFormat="1" applyFont="1" applyFill="1" applyBorder="1" applyAlignment="1" applyProtection="1">
      <alignment horizontal="center" vertical="center"/>
      <protection locked="0"/>
    </xf>
    <xf numFmtId="4" fontId="8" fillId="34" borderId="21" xfId="0" applyNumberFormat="1" applyFont="1" applyFill="1" applyBorder="1" applyAlignment="1" applyProtection="1">
      <alignment vertical="center"/>
      <protection locked="0"/>
    </xf>
    <xf numFmtId="4" fontId="8" fillId="34" borderId="44" xfId="0" applyNumberFormat="1" applyFont="1" applyFill="1" applyBorder="1" applyAlignment="1" applyProtection="1">
      <alignment horizontal="center" vertical="center"/>
      <protection locked="0"/>
    </xf>
    <xf numFmtId="0" fontId="8" fillId="34" borderId="23" xfId="0" applyFont="1" applyFill="1" applyBorder="1" applyAlignment="1" applyProtection="1">
      <alignment horizontal="center" vertical="center"/>
      <protection locked="0"/>
    </xf>
    <xf numFmtId="4" fontId="8" fillId="34" borderId="38" xfId="0" applyNumberFormat="1" applyFont="1" applyFill="1" applyBorder="1" applyAlignment="1" applyProtection="1">
      <alignment vertical="center" wrapText="1"/>
      <protection locked="0"/>
    </xf>
    <xf numFmtId="190" fontId="8" fillId="34" borderId="20" xfId="0" applyNumberFormat="1" applyFont="1" applyFill="1" applyBorder="1" applyAlignment="1" applyProtection="1">
      <alignment horizontal="center" vertical="center"/>
      <protection locked="0"/>
    </xf>
    <xf numFmtId="4" fontId="8" fillId="34" borderId="38" xfId="0" applyNumberFormat="1" applyFont="1" applyFill="1" applyBorder="1" applyAlignment="1" applyProtection="1">
      <alignment vertical="center"/>
      <protection locked="0"/>
    </xf>
    <xf numFmtId="4" fontId="8" fillId="34" borderId="39" xfId="0" applyNumberFormat="1" applyFont="1" applyFill="1" applyBorder="1" applyAlignment="1" applyProtection="1">
      <alignment vertical="center"/>
      <protection locked="0"/>
    </xf>
    <xf numFmtId="190" fontId="8" fillId="34" borderId="56" xfId="0" applyNumberFormat="1" applyFont="1" applyFill="1" applyBorder="1" applyAlignment="1" applyProtection="1">
      <alignment horizontal="center" vertical="center"/>
      <protection locked="0"/>
    </xf>
    <xf numFmtId="4" fontId="8" fillId="34" borderId="46" xfId="0" applyNumberFormat="1" applyFont="1" applyFill="1" applyBorder="1" applyAlignment="1" applyProtection="1">
      <alignment vertical="center"/>
      <protection locked="0"/>
    </xf>
    <xf numFmtId="4" fontId="8" fillId="34" borderId="56" xfId="0" applyNumberFormat="1" applyFont="1" applyFill="1" applyBorder="1" applyAlignment="1" applyProtection="1">
      <alignment horizontal="center" vertical="center"/>
      <protection locked="0"/>
    </xf>
    <xf numFmtId="190" fontId="8" fillId="34" borderId="20" xfId="0" applyNumberFormat="1" applyFont="1" applyFill="1" applyBorder="1" applyAlignment="1" applyProtection="1">
      <alignment horizontal="right" vertical="center"/>
      <protection locked="0"/>
    </xf>
    <xf numFmtId="190" fontId="8" fillId="34" borderId="20" xfId="0" applyNumberFormat="1" applyFont="1" applyFill="1" applyBorder="1" applyAlignment="1" applyProtection="1">
      <alignment vertical="center"/>
      <protection locked="0"/>
    </xf>
    <xf numFmtId="0" fontId="8" fillId="34" borderId="33" xfId="0" applyFont="1" applyFill="1" applyBorder="1" applyAlignment="1" applyProtection="1">
      <alignment horizontal="left" vertical="center" wrapText="1"/>
      <protection locked="0"/>
    </xf>
    <xf numFmtId="186" fontId="8" fillId="34" borderId="38" xfId="0" applyNumberFormat="1" applyFont="1" applyFill="1" applyBorder="1" applyAlignment="1" applyProtection="1">
      <alignment horizontal="left" indent="1"/>
      <protection locked="0"/>
    </xf>
    <xf numFmtId="3" fontId="8" fillId="34" borderId="38" xfId="0" applyNumberFormat="1" applyFont="1" applyFill="1" applyBorder="1" applyAlignment="1" applyProtection="1">
      <alignment horizontal="center" vertical="center"/>
      <protection locked="0"/>
    </xf>
    <xf numFmtId="0" fontId="20" fillId="34" borderId="0" xfId="0" applyFont="1" applyFill="1" applyBorder="1" applyAlignment="1" applyProtection="1">
      <alignment horizontal="left" vertical="center"/>
      <protection locked="0"/>
    </xf>
    <xf numFmtId="0" fontId="8" fillId="34" borderId="20" xfId="0" applyFont="1" applyFill="1" applyBorder="1" applyAlignment="1">
      <alignment horizontal="center" vertical="center"/>
    </xf>
    <xf numFmtId="0" fontId="8" fillId="34" borderId="46" xfId="0" applyFont="1" applyFill="1" applyBorder="1" applyAlignment="1">
      <alignment horizontal="left" vertical="center" wrapText="1" indent="2"/>
    </xf>
    <xf numFmtId="0" fontId="8" fillId="34" borderId="61" xfId="0" applyFont="1" applyFill="1" applyBorder="1" applyAlignment="1">
      <alignment horizontal="left" vertical="center" wrapText="1" indent="2"/>
    </xf>
    <xf numFmtId="0" fontId="8" fillId="34" borderId="20" xfId="0" applyFont="1" applyFill="1" applyBorder="1" applyAlignment="1">
      <alignment vertical="center"/>
    </xf>
    <xf numFmtId="0" fontId="8" fillId="34" borderId="44" xfId="0" applyFont="1" applyFill="1" applyBorder="1" applyAlignment="1">
      <alignment vertical="center"/>
    </xf>
    <xf numFmtId="0" fontId="8" fillId="34" borderId="46" xfId="0" applyFont="1" applyFill="1" applyBorder="1" applyAlignment="1">
      <alignment vertical="center"/>
    </xf>
    <xf numFmtId="0" fontId="8" fillId="34" borderId="46" xfId="0" applyFont="1" applyFill="1" applyBorder="1" applyAlignment="1">
      <alignment horizontal="left" vertical="center" wrapText="1"/>
    </xf>
    <xf numFmtId="0" fontId="8" fillId="34" borderId="60" xfId="0" applyFont="1" applyFill="1" applyBorder="1" applyAlignment="1">
      <alignment horizontal="left" vertical="center" wrapText="1"/>
    </xf>
    <xf numFmtId="0" fontId="8" fillId="34" borderId="56" xfId="0" applyFont="1" applyFill="1" applyBorder="1" applyAlignment="1">
      <alignment vertical="center"/>
    </xf>
    <xf numFmtId="0" fontId="8" fillId="34" borderId="46" xfId="0" applyFont="1" applyFill="1" applyBorder="1" applyAlignment="1">
      <alignment horizontal="left" vertical="center" wrapText="1" indent="3"/>
    </xf>
    <xf numFmtId="0" fontId="8" fillId="34" borderId="61" xfId="0" applyFont="1" applyFill="1" applyBorder="1" applyAlignment="1">
      <alignment horizontal="left" vertical="center" wrapText="1" indent="3"/>
    </xf>
    <xf numFmtId="0" fontId="8" fillId="34" borderId="61" xfId="0" applyFont="1" applyFill="1" applyBorder="1" applyAlignment="1">
      <alignment vertical="center"/>
    </xf>
    <xf numFmtId="0" fontId="8" fillId="34" borderId="46" xfId="0" applyFont="1" applyFill="1" applyBorder="1" applyAlignment="1">
      <alignment horizontal="left" vertical="center" wrapText="1" indent="4"/>
    </xf>
    <xf numFmtId="0" fontId="9" fillId="34" borderId="46" xfId="0" applyFont="1" applyFill="1" applyBorder="1" applyAlignment="1">
      <alignment horizontal="center" vertical="center"/>
    </xf>
    <xf numFmtId="0" fontId="8" fillId="34" borderId="60" xfId="0" applyFont="1" applyFill="1" applyBorder="1" applyAlignment="1">
      <alignment horizontal="left" vertical="center" wrapText="1" indent="4"/>
    </xf>
    <xf numFmtId="0" fontId="9" fillId="34" borderId="60" xfId="0" applyFont="1" applyFill="1" applyBorder="1" applyAlignment="1">
      <alignment horizontal="center" vertical="center"/>
    </xf>
    <xf numFmtId="1" fontId="8" fillId="33" borderId="16" xfId="0" applyNumberFormat="1" applyFont="1" applyFill="1" applyBorder="1" applyAlignment="1">
      <alignment vertical="center"/>
    </xf>
    <xf numFmtId="1" fontId="8" fillId="33" borderId="0" xfId="0" applyNumberFormat="1" applyFont="1" applyFill="1" applyAlignment="1">
      <alignment vertical="center"/>
    </xf>
    <xf numFmtId="1" fontId="9" fillId="33" borderId="0"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1" fontId="8" fillId="33" borderId="16" xfId="0" applyNumberFormat="1" applyFont="1" applyFill="1" applyBorder="1" applyAlignment="1">
      <alignment horizontal="center" vertical="center"/>
    </xf>
    <xf numFmtId="1" fontId="8" fillId="33" borderId="0" xfId="0" applyNumberFormat="1" applyFont="1" applyFill="1" applyAlignment="1">
      <alignment horizontal="center" vertical="center"/>
    </xf>
    <xf numFmtId="1" fontId="8" fillId="0" borderId="0" xfId="0" applyNumberFormat="1" applyFont="1" applyAlignment="1">
      <alignment horizontal="center"/>
    </xf>
    <xf numFmtId="1" fontId="8" fillId="0" borderId="10"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xf>
    <xf numFmtId="3" fontId="8" fillId="34" borderId="46" xfId="0" applyNumberFormat="1" applyFont="1" applyFill="1" applyBorder="1" applyAlignment="1" applyProtection="1">
      <alignment horizontal="center"/>
      <protection locked="0"/>
    </xf>
    <xf numFmtId="3" fontId="8" fillId="34" borderId="20" xfId="0" applyNumberFormat="1" applyFont="1" applyFill="1" applyBorder="1" applyAlignment="1" applyProtection="1">
      <alignment/>
      <protection locked="0"/>
    </xf>
    <xf numFmtId="3" fontId="8" fillId="0" borderId="19" xfId="0" applyNumberFormat="1" applyFont="1" applyBorder="1" applyAlignment="1">
      <alignment/>
    </xf>
    <xf numFmtId="3" fontId="8" fillId="34" borderId="20" xfId="0" applyNumberFormat="1" applyFont="1" applyFill="1" applyBorder="1" applyAlignment="1" applyProtection="1">
      <alignment horizontal="center"/>
      <protection locked="0"/>
    </xf>
    <xf numFmtId="3" fontId="8" fillId="34" borderId="19" xfId="0" applyNumberFormat="1" applyFont="1" applyFill="1" applyBorder="1" applyAlignment="1" applyProtection="1">
      <alignment/>
      <protection locked="0"/>
    </xf>
    <xf numFmtId="3" fontId="8" fillId="34" borderId="10" xfId="0" applyNumberFormat="1" applyFont="1" applyFill="1" applyBorder="1" applyAlignment="1" applyProtection="1">
      <alignment horizontal="center"/>
      <protection locked="0"/>
    </xf>
    <xf numFmtId="3" fontId="8" fillId="0" borderId="46" xfId="0" applyNumberFormat="1" applyFont="1" applyBorder="1" applyAlignment="1">
      <alignment/>
    </xf>
    <xf numFmtId="3" fontId="9" fillId="0" borderId="37" xfId="0" applyNumberFormat="1" applyFont="1" applyFill="1" applyBorder="1" applyAlignment="1">
      <alignment horizontal="center" vertical="center" wrapText="1"/>
    </xf>
    <xf numFmtId="3" fontId="8" fillId="0" borderId="33" xfId="0" applyNumberFormat="1" applyFont="1" applyFill="1" applyBorder="1" applyAlignment="1">
      <alignment horizontal="center" vertical="center" wrapText="1"/>
    </xf>
    <xf numFmtId="3" fontId="9" fillId="0" borderId="33" xfId="0" applyNumberFormat="1" applyFont="1" applyBorder="1" applyAlignment="1">
      <alignment horizontal="center" vertical="center" wrapText="1"/>
    </xf>
    <xf numFmtId="3" fontId="9" fillId="0" borderId="33"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49" fontId="8" fillId="0" borderId="88" xfId="0" applyNumberFormat="1" applyFont="1" applyFill="1" applyBorder="1" applyAlignment="1">
      <alignment horizontal="center" vertical="center" wrapText="1"/>
    </xf>
    <xf numFmtId="0" fontId="5" fillId="0" borderId="37" xfId="0" applyFont="1" applyFill="1" applyBorder="1" applyAlignment="1">
      <alignment horizontal="left" vertical="center" wrapText="1" indent="1"/>
    </xf>
    <xf numFmtId="0" fontId="5" fillId="0" borderId="79" xfId="0" applyFont="1" applyFill="1" applyBorder="1" applyAlignment="1">
      <alignment horizontal="left" vertical="center" wrapText="1" indent="1"/>
    </xf>
    <xf numFmtId="0" fontId="8" fillId="34" borderId="10" xfId="0" applyFont="1" applyFill="1" applyBorder="1" applyAlignment="1" applyProtection="1">
      <alignment horizontal="center" vertical="center"/>
      <protection locked="0"/>
    </xf>
    <xf numFmtId="49" fontId="8" fillId="0" borderId="58" xfId="0" applyNumberFormat="1" applyFont="1" applyFill="1" applyBorder="1" applyAlignment="1">
      <alignment horizontal="center" vertical="center" wrapText="1"/>
    </xf>
    <xf numFmtId="186" fontId="8" fillId="0" borderId="38" xfId="0" applyNumberFormat="1" applyFont="1" applyFill="1" applyBorder="1" applyAlignment="1">
      <alignment horizontal="left" indent="1"/>
    </xf>
    <xf numFmtId="0" fontId="21" fillId="33" borderId="0" xfId="0" applyFont="1" applyFill="1" applyBorder="1" applyAlignment="1" applyProtection="1">
      <alignment horizontal="center" vertical="center"/>
      <protection/>
    </xf>
    <xf numFmtId="0" fontId="8" fillId="33" borderId="16" xfId="0"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horizontal="left" vertical="center"/>
      <protection/>
    </xf>
    <xf numFmtId="0" fontId="8" fillId="0" borderId="0" xfId="0" applyFont="1" applyAlignment="1" applyProtection="1">
      <alignment horizontal="center"/>
      <protection/>
    </xf>
    <xf numFmtId="0" fontId="8" fillId="0" borderId="0" xfId="0" applyFont="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8" fillId="0" borderId="0" xfId="0" applyFont="1" applyFill="1" applyBorder="1" applyAlignment="1" applyProtection="1">
      <alignment horizontal="center" vertical="center"/>
      <protection/>
    </xf>
    <xf numFmtId="49" fontId="9" fillId="0" borderId="65" xfId="0" applyNumberFormat="1" applyFont="1" applyFill="1" applyBorder="1" applyAlignment="1" applyProtection="1">
      <alignment horizontal="center" vertical="center" wrapText="1"/>
      <protection/>
    </xf>
    <xf numFmtId="49" fontId="8" fillId="0" borderId="51" xfId="0" applyNumberFormat="1" applyFont="1" applyFill="1" applyBorder="1" applyAlignment="1" applyProtection="1">
      <alignment horizontal="center" vertical="center" wrapText="1"/>
      <protection/>
    </xf>
    <xf numFmtId="3" fontId="8" fillId="0" borderId="38" xfId="0" applyNumberFormat="1" applyFont="1" applyFill="1" applyBorder="1" applyAlignment="1" applyProtection="1">
      <alignment horizontal="center" vertical="center" wrapText="1"/>
      <protection/>
    </xf>
    <xf numFmtId="49" fontId="8" fillId="0" borderId="52" xfId="0" applyNumberFormat="1" applyFont="1" applyFill="1" applyBorder="1" applyAlignment="1" applyProtection="1">
      <alignment horizontal="center" vertical="center" wrapText="1"/>
      <protection/>
    </xf>
    <xf numFmtId="3" fontId="8" fillId="0" borderId="23" xfId="0" applyNumberFormat="1" applyFont="1" applyFill="1" applyBorder="1" applyAlignment="1" applyProtection="1">
      <alignment horizontal="center" vertical="center" wrapText="1"/>
      <protection/>
    </xf>
    <xf numFmtId="1" fontId="8" fillId="0" borderId="0" xfId="0" applyNumberFormat="1" applyFont="1" applyBorder="1" applyAlignment="1" applyProtection="1">
      <alignment/>
      <protection/>
    </xf>
    <xf numFmtId="1" fontId="8" fillId="0" borderId="89" xfId="0" applyNumberFormat="1" applyFont="1" applyFill="1" applyBorder="1" applyAlignment="1" applyProtection="1">
      <alignment horizontal="left" vertical="center" wrapText="1"/>
      <protection/>
    </xf>
    <xf numFmtId="0" fontId="8" fillId="0" borderId="15" xfId="0" applyFont="1" applyBorder="1" applyAlignment="1" applyProtection="1">
      <alignment horizontal="left" vertical="center" wrapText="1" indent="1"/>
      <protection/>
    </xf>
    <xf numFmtId="0" fontId="8"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49" fontId="12" fillId="33" borderId="0" xfId="0" applyNumberFormat="1" applyFont="1" applyFill="1" applyBorder="1" applyAlignment="1" applyProtection="1">
      <alignment vertical="center"/>
      <protection/>
    </xf>
    <xf numFmtId="1" fontId="9" fillId="0" borderId="44" xfId="0" applyNumberFormat="1"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1" fontId="9" fillId="0" borderId="22" xfId="0" applyNumberFormat="1" applyFont="1" applyFill="1" applyBorder="1" applyAlignment="1">
      <alignment horizontal="center" vertical="center" wrapText="1"/>
    </xf>
    <xf numFmtId="1" fontId="8" fillId="0" borderId="62" xfId="0" applyNumberFormat="1" applyFont="1" applyFill="1" applyBorder="1" applyAlignment="1" applyProtection="1">
      <alignment horizontal="left" vertical="center" wrapText="1" indent="1"/>
      <protection/>
    </xf>
    <xf numFmtId="49" fontId="9" fillId="0" borderId="57" xfId="0" applyNumberFormat="1" applyFont="1" applyFill="1" applyBorder="1" applyAlignment="1" applyProtection="1">
      <alignment horizontal="center" vertical="center" wrapText="1"/>
      <protection/>
    </xf>
    <xf numFmtId="4" fontId="8" fillId="0" borderId="49" xfId="0" applyNumberFormat="1" applyFont="1" applyFill="1" applyBorder="1" applyAlignment="1" applyProtection="1">
      <alignment horizontal="center" vertical="center" wrapText="1"/>
      <protection/>
    </xf>
    <xf numFmtId="1" fontId="8" fillId="0" borderId="80" xfId="0" applyNumberFormat="1" applyFont="1" applyFill="1" applyBorder="1" applyAlignment="1" applyProtection="1">
      <alignment horizontal="left" vertical="center" wrapText="1"/>
      <protection/>
    </xf>
    <xf numFmtId="1" fontId="8" fillId="0" borderId="61" xfId="0" applyNumberFormat="1" applyFont="1" applyFill="1" applyBorder="1" applyAlignment="1">
      <alignment horizontal="center" vertical="center" wrapText="1"/>
    </xf>
    <xf numFmtId="1" fontId="8" fillId="0" borderId="44" xfId="0" applyNumberFormat="1"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86" fontId="8" fillId="34" borderId="47" xfId="0" applyNumberFormat="1" applyFont="1" applyFill="1" applyBorder="1" applyAlignment="1" applyProtection="1">
      <alignment horizontal="left" indent="1"/>
      <protection locked="0"/>
    </xf>
    <xf numFmtId="3" fontId="8" fillId="34" borderId="42" xfId="0" applyNumberFormat="1" applyFont="1" applyFill="1" applyBorder="1" applyAlignment="1" applyProtection="1">
      <alignment horizontal="center"/>
      <protection locked="0"/>
    </xf>
    <xf numFmtId="3" fontId="8" fillId="34" borderId="48" xfId="0" applyNumberFormat="1" applyFont="1" applyFill="1" applyBorder="1" applyAlignment="1" applyProtection="1">
      <alignment/>
      <protection locked="0"/>
    </xf>
    <xf numFmtId="3" fontId="8" fillId="0" borderId="30" xfId="0" applyNumberFormat="1" applyFont="1" applyBorder="1" applyAlignment="1">
      <alignment/>
    </xf>
    <xf numFmtId="3" fontId="8" fillId="34" borderId="48" xfId="0" applyNumberFormat="1" applyFont="1" applyFill="1" applyBorder="1" applyAlignment="1" applyProtection="1">
      <alignment horizontal="center"/>
      <protection locked="0"/>
    </xf>
    <xf numFmtId="3" fontId="8" fillId="34" borderId="30" xfId="0" applyNumberFormat="1" applyFont="1" applyFill="1" applyBorder="1" applyAlignment="1" applyProtection="1">
      <alignment/>
      <protection locked="0"/>
    </xf>
    <xf numFmtId="3" fontId="8" fillId="34" borderId="26" xfId="0" applyNumberFormat="1" applyFont="1" applyFill="1" applyBorder="1" applyAlignment="1" applyProtection="1">
      <alignment horizontal="center"/>
      <protection locked="0"/>
    </xf>
    <xf numFmtId="3" fontId="8" fillId="0" borderId="42" xfId="0" applyNumberFormat="1" applyFont="1" applyBorder="1" applyAlignment="1">
      <alignment/>
    </xf>
    <xf numFmtId="190" fontId="9" fillId="0" borderId="42" xfId="0" applyNumberFormat="1" applyFont="1" applyBorder="1" applyAlignment="1">
      <alignment horizontal="center"/>
    </xf>
    <xf numFmtId="186" fontId="8" fillId="0" borderId="79" xfId="0" applyNumberFormat="1" applyFont="1" applyBorder="1" applyAlignment="1">
      <alignment horizontal="center"/>
    </xf>
    <xf numFmtId="186" fontId="8" fillId="0" borderId="57" xfId="0" applyNumberFormat="1" applyFont="1" applyBorder="1" applyAlignment="1">
      <alignment horizontal="center" vertical="center"/>
    </xf>
    <xf numFmtId="186" fontId="8" fillId="0" borderId="47" xfId="0" applyNumberFormat="1" applyFont="1" applyFill="1" applyBorder="1" applyAlignment="1">
      <alignment horizontal="left" indent="1"/>
    </xf>
    <xf numFmtId="190" fontId="8" fillId="0" borderId="42" xfId="0" applyNumberFormat="1" applyFont="1" applyBorder="1" applyAlignment="1">
      <alignment horizontal="center" vertical="center"/>
    </xf>
    <xf numFmtId="3" fontId="8" fillId="0" borderId="48" xfId="0" applyNumberFormat="1" applyFont="1" applyBorder="1" applyAlignment="1">
      <alignment vertical="center"/>
    </xf>
    <xf numFmtId="3" fontId="8" fillId="0" borderId="26" xfId="0" applyNumberFormat="1" applyFont="1" applyBorder="1" applyAlignment="1">
      <alignment vertical="center"/>
    </xf>
    <xf numFmtId="3" fontId="8" fillId="0" borderId="74" xfId="0" applyNumberFormat="1" applyFont="1" applyBorder="1" applyAlignment="1">
      <alignment vertical="center"/>
    </xf>
    <xf numFmtId="185" fontId="8" fillId="34" borderId="38" xfId="0" applyNumberFormat="1" applyFont="1" applyFill="1" applyBorder="1" applyAlignment="1" applyProtection="1">
      <alignment horizontal="center" vertical="center"/>
      <protection locked="0"/>
    </xf>
    <xf numFmtId="0" fontId="8" fillId="0" borderId="90" xfId="0" applyFont="1" applyBorder="1" applyAlignment="1" applyProtection="1">
      <alignment horizontal="center" vertical="center" wrapText="1"/>
      <protection/>
    </xf>
    <xf numFmtId="0" fontId="8" fillId="0" borderId="91"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9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3" fontId="8" fillId="0" borderId="73" xfId="0" applyNumberFormat="1" applyFont="1" applyFill="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1" fontId="8" fillId="0" borderId="37" xfId="0" applyNumberFormat="1" applyFont="1" applyFill="1" applyBorder="1" applyAlignment="1" applyProtection="1">
      <alignment horizontal="left" vertical="center" wrapText="1"/>
      <protection/>
    </xf>
    <xf numFmtId="4" fontId="8" fillId="0" borderId="38" xfId="0" applyNumberFormat="1" applyFont="1" applyFill="1" applyBorder="1" applyAlignment="1" applyProtection="1">
      <alignment horizontal="center" vertical="center" wrapText="1"/>
      <protection/>
    </xf>
    <xf numFmtId="1" fontId="8" fillId="0" borderId="33" xfId="0" applyNumberFormat="1" applyFont="1" applyFill="1" applyBorder="1" applyAlignment="1" applyProtection="1">
      <alignment horizontal="left" vertical="center" wrapText="1"/>
      <protection/>
    </xf>
    <xf numFmtId="1" fontId="8" fillId="0" borderId="34" xfId="0" applyNumberFormat="1"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3" fontId="8" fillId="0" borderId="0" xfId="0" applyNumberFormat="1" applyFont="1" applyAlignment="1" applyProtection="1">
      <alignment/>
      <protection/>
    </xf>
    <xf numFmtId="3" fontId="5" fillId="34" borderId="0" xfId="0" applyNumberFormat="1" applyFont="1" applyFill="1" applyBorder="1" applyAlignment="1" applyProtection="1">
      <alignment horizontal="left" vertical="center"/>
      <protection locked="0"/>
    </xf>
    <xf numFmtId="1" fontId="8" fillId="0" borderId="58" xfId="0" applyNumberFormat="1" applyFont="1" applyBorder="1" applyAlignment="1">
      <alignment horizontal="center"/>
    </xf>
    <xf numFmtId="1" fontId="8" fillId="0" borderId="51" xfId="0" applyNumberFormat="1" applyFont="1" applyBorder="1" applyAlignment="1">
      <alignment horizontal="center"/>
    </xf>
    <xf numFmtId="3" fontId="8" fillId="0" borderId="58" xfId="0" applyNumberFormat="1" applyFont="1" applyFill="1" applyBorder="1" applyAlignment="1">
      <alignment horizontal="center" vertical="center"/>
    </xf>
    <xf numFmtId="3" fontId="8" fillId="0" borderId="51" xfId="0" applyNumberFormat="1" applyFont="1" applyFill="1" applyBorder="1" applyAlignment="1">
      <alignment horizontal="center" vertical="center"/>
    </xf>
    <xf numFmtId="186" fontId="8" fillId="0" borderId="0" xfId="0" applyNumberFormat="1" applyFont="1" applyAlignment="1">
      <alignment vertical="center"/>
    </xf>
    <xf numFmtId="186" fontId="8" fillId="0" borderId="0" xfId="0" applyNumberFormat="1" applyFont="1" applyBorder="1" applyAlignment="1">
      <alignment vertical="center"/>
    </xf>
    <xf numFmtId="4" fontId="8" fillId="0" borderId="0" xfId="0" applyNumberFormat="1"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Fill="1" applyAlignment="1">
      <alignment vertical="center"/>
    </xf>
    <xf numFmtId="0" fontId="8" fillId="0" borderId="0" xfId="0" applyFont="1" applyAlignment="1">
      <alignment horizontal="justify" wrapText="1"/>
    </xf>
    <xf numFmtId="0" fontId="8" fillId="0" borderId="0" xfId="0" applyFont="1" applyAlignment="1">
      <alignment/>
    </xf>
    <xf numFmtId="49" fontId="8" fillId="0" borderId="0" xfId="0" applyNumberFormat="1" applyFont="1" applyAlignment="1">
      <alignment/>
    </xf>
    <xf numFmtId="0" fontId="8" fillId="0" borderId="0" xfId="0" applyFont="1" applyAlignment="1">
      <alignment horizontal="center"/>
    </xf>
    <xf numFmtId="4" fontId="8" fillId="0" borderId="0" xfId="0" applyNumberFormat="1" applyFont="1" applyAlignment="1">
      <alignment/>
    </xf>
    <xf numFmtId="0" fontId="8" fillId="0" borderId="0" xfId="0" applyFont="1" applyFill="1" applyAlignment="1">
      <alignment/>
    </xf>
    <xf numFmtId="0" fontId="8" fillId="0" borderId="0" xfId="0" applyFont="1" applyFill="1" applyBorder="1" applyAlignment="1">
      <alignment vertical="center" wrapText="1"/>
    </xf>
    <xf numFmtId="0" fontId="8" fillId="33" borderId="0" xfId="0" applyFont="1" applyFill="1" applyAlignment="1">
      <alignment vertical="center"/>
    </xf>
    <xf numFmtId="186" fontId="8" fillId="0" borderId="45" xfId="0" applyNumberFormat="1" applyFont="1" applyFill="1" applyBorder="1" applyAlignment="1">
      <alignment horizontal="center" vertical="center"/>
    </xf>
    <xf numFmtId="9" fontId="8" fillId="0" borderId="0" xfId="0" applyNumberFormat="1" applyFont="1" applyAlignment="1" applyProtection="1">
      <alignment/>
      <protection/>
    </xf>
    <xf numFmtId="0" fontId="8" fillId="0" borderId="64" xfId="0" applyFont="1" applyBorder="1" applyAlignment="1" applyProtection="1">
      <alignment horizontal="center" vertical="center" wrapText="1"/>
      <protection/>
    </xf>
    <xf numFmtId="3" fontId="8" fillId="34" borderId="23" xfId="0" applyNumberFormat="1" applyFont="1" applyFill="1" applyBorder="1" applyAlignment="1" applyProtection="1">
      <alignment horizontal="center" vertical="center"/>
      <protection locked="0"/>
    </xf>
    <xf numFmtId="0" fontId="12" fillId="34" borderId="0" xfId="0" applyNumberFormat="1" applyFont="1" applyFill="1" applyBorder="1" applyAlignment="1" applyProtection="1">
      <alignment horizontal="left" vertical="center"/>
      <protection locked="0"/>
    </xf>
    <xf numFmtId="0" fontId="7" fillId="33" borderId="0" xfId="0" applyFont="1" applyFill="1" applyBorder="1" applyAlignment="1" applyProtection="1">
      <alignment vertical="center" wrapText="1"/>
      <protection/>
    </xf>
    <xf numFmtId="202" fontId="8" fillId="34" borderId="92"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xf>
    <xf numFmtId="0" fontId="8" fillId="0" borderId="0" xfId="0" applyFont="1" applyFill="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right" vertical="center"/>
      <protection/>
    </xf>
    <xf numFmtId="0" fontId="8" fillId="0" borderId="28" xfId="0" applyFont="1" applyBorder="1" applyAlignment="1" applyProtection="1">
      <alignment horizontal="center" vertical="center"/>
      <protection/>
    </xf>
    <xf numFmtId="0" fontId="8" fillId="0" borderId="93" xfId="0" applyFont="1" applyBorder="1" applyAlignment="1" applyProtection="1">
      <alignment horizontal="center" vertical="center" wrapText="1"/>
      <protection/>
    </xf>
    <xf numFmtId="0" fontId="8" fillId="0" borderId="94" xfId="0" applyFont="1" applyBorder="1" applyAlignment="1" applyProtection="1">
      <alignment horizontal="center" vertical="center" wrapText="1"/>
      <protection/>
    </xf>
    <xf numFmtId="0" fontId="8" fillId="0" borderId="32" xfId="0" applyFont="1" applyBorder="1" applyAlignment="1" applyProtection="1">
      <alignment horizontal="center" vertical="center"/>
      <protection/>
    </xf>
    <xf numFmtId="49" fontId="8" fillId="0" borderId="24" xfId="0" applyNumberFormat="1" applyFont="1" applyBorder="1" applyAlignment="1" applyProtection="1">
      <alignment horizontal="center" wrapText="1"/>
      <protection/>
    </xf>
    <xf numFmtId="0" fontId="8" fillId="0" borderId="29" xfId="0" applyFont="1" applyBorder="1" applyAlignment="1" applyProtection="1">
      <alignment horizontal="left" vertical="center" wrapText="1" indent="1"/>
      <protection/>
    </xf>
    <xf numFmtId="0" fontId="8" fillId="0" borderId="73" xfId="0" applyFont="1" applyBorder="1" applyAlignment="1" applyProtection="1">
      <alignment horizontal="center" vertical="center"/>
      <protection/>
    </xf>
    <xf numFmtId="49" fontId="8" fillId="0" borderId="12" xfId="0" applyNumberFormat="1" applyFont="1" applyBorder="1" applyAlignment="1" applyProtection="1">
      <alignment horizontal="center" wrapText="1"/>
      <protection/>
    </xf>
    <xf numFmtId="0" fontId="8" fillId="0" borderId="95" xfId="0" applyFont="1" applyBorder="1" applyAlignment="1" applyProtection="1">
      <alignment horizontal="center" vertical="center"/>
      <protection/>
    </xf>
    <xf numFmtId="49" fontId="8" fillId="0" borderId="12" xfId="0" applyNumberFormat="1" applyFont="1" applyBorder="1" applyAlignment="1" applyProtection="1">
      <alignment horizontal="center" vertical="center"/>
      <protection/>
    </xf>
    <xf numFmtId="1" fontId="8" fillId="0" borderId="96" xfId="0" applyNumberFormat="1" applyFont="1" applyFill="1" applyBorder="1" applyAlignment="1" applyProtection="1">
      <alignment horizontal="left" vertical="center" wrapText="1"/>
      <protection/>
    </xf>
    <xf numFmtId="0" fontId="5" fillId="0" borderId="33" xfId="0" applyFont="1" applyBorder="1" applyAlignment="1" applyProtection="1">
      <alignment horizontal="left" vertical="center" wrapText="1" indent="1"/>
      <protection/>
    </xf>
    <xf numFmtId="49" fontId="8" fillId="0" borderId="27" xfId="0" applyNumberFormat="1" applyFont="1" applyBorder="1" applyAlignment="1" applyProtection="1">
      <alignment horizontal="center" vertical="center"/>
      <protection/>
    </xf>
    <xf numFmtId="0" fontId="5" fillId="0" borderId="0" xfId="0" applyFont="1" applyBorder="1" applyAlignment="1" applyProtection="1">
      <alignment vertical="center"/>
      <protection/>
    </xf>
    <xf numFmtId="49" fontId="5" fillId="0" borderId="24" xfId="0" applyNumberFormat="1" applyFont="1" applyBorder="1" applyAlignment="1" applyProtection="1">
      <alignment horizontal="center" vertical="center"/>
      <protection/>
    </xf>
    <xf numFmtId="3" fontId="9" fillId="0" borderId="64" xfId="0" applyNumberFormat="1"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wrapText="1"/>
      <protection/>
    </xf>
    <xf numFmtId="49" fontId="8" fillId="0" borderId="12" xfId="0" applyNumberFormat="1" applyFont="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49" fontId="8" fillId="0" borderId="27" xfId="0" applyNumberFormat="1" applyFont="1" applyBorder="1" applyAlignment="1" applyProtection="1">
      <alignment horizontal="center" vertical="center" wrapText="1"/>
      <protection/>
    </xf>
    <xf numFmtId="0" fontId="8" fillId="0" borderId="97" xfId="0" applyFont="1" applyBorder="1" applyAlignment="1" applyProtection="1">
      <alignment horizontal="center" vertical="center"/>
      <protection/>
    </xf>
    <xf numFmtId="1" fontId="8" fillId="0" borderId="89" xfId="0" applyNumberFormat="1"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Alignment="1" applyProtection="1">
      <alignment/>
      <protection/>
    </xf>
    <xf numFmtId="0" fontId="5" fillId="0" borderId="0" xfId="0" applyFont="1" applyAlignment="1" applyProtection="1">
      <alignment horizontal="left"/>
      <protection/>
    </xf>
    <xf numFmtId="0" fontId="8" fillId="0" borderId="37" xfId="0" applyFont="1" applyBorder="1" applyAlignment="1" applyProtection="1">
      <alignment horizontal="center" vertical="center"/>
      <protection/>
    </xf>
    <xf numFmtId="0" fontId="8" fillId="0" borderId="19" xfId="0" applyFont="1" applyBorder="1" applyAlignment="1" applyProtection="1">
      <alignment horizontal="left" vertical="center" indent="1"/>
      <protection/>
    </xf>
    <xf numFmtId="0" fontId="8" fillId="0" borderId="33" xfId="0" applyFont="1" applyBorder="1" applyAlignment="1" applyProtection="1">
      <alignment horizontal="center" vertical="center"/>
      <protection/>
    </xf>
    <xf numFmtId="0" fontId="8" fillId="0" borderId="46" xfId="0" applyFont="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wrapText="1"/>
      <protection/>
    </xf>
    <xf numFmtId="1" fontId="8" fillId="0" borderId="33" xfId="0" applyNumberFormat="1" applyFont="1" applyFill="1" applyBorder="1" applyAlignment="1" applyProtection="1">
      <alignment horizontal="left" vertical="center" wrapText="1" indent="1"/>
      <protection/>
    </xf>
    <xf numFmtId="0" fontId="8" fillId="0" borderId="0" xfId="0" applyFont="1" applyFill="1" applyBorder="1" applyAlignment="1" applyProtection="1">
      <alignment horizontal="center"/>
      <protection/>
    </xf>
    <xf numFmtId="0" fontId="5" fillId="0" borderId="33" xfId="0" applyFont="1" applyBorder="1" applyAlignment="1" applyProtection="1">
      <alignment horizontal="left" vertical="center"/>
      <protection/>
    </xf>
    <xf numFmtId="202" fontId="8" fillId="34" borderId="64" xfId="0" applyNumberFormat="1" applyFont="1" applyFill="1" applyBorder="1" applyAlignment="1" applyProtection="1">
      <alignment horizontal="center" vertical="center" wrapText="1"/>
      <protection locked="0"/>
    </xf>
    <xf numFmtId="202" fontId="8" fillId="34" borderId="38" xfId="0" applyNumberFormat="1" applyFont="1" applyFill="1" applyBorder="1" applyAlignment="1" applyProtection="1">
      <alignment horizontal="center" vertical="center" wrapText="1"/>
      <protection locked="0"/>
    </xf>
    <xf numFmtId="0" fontId="9" fillId="34" borderId="46" xfId="0" applyFont="1" applyFill="1" applyBorder="1" applyAlignment="1" applyProtection="1">
      <alignment horizontal="center" vertical="center"/>
      <protection locked="0"/>
    </xf>
    <xf numFmtId="0" fontId="9" fillId="34" borderId="38" xfId="0" applyFont="1" applyFill="1" applyBorder="1" applyAlignment="1" applyProtection="1">
      <alignment horizontal="center" vertical="center"/>
      <protection locked="0"/>
    </xf>
    <xf numFmtId="3" fontId="9" fillId="34" borderId="46"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top"/>
      <protection/>
    </xf>
    <xf numFmtId="3" fontId="9" fillId="0" borderId="98" xfId="0" applyNumberFormat="1" applyFont="1" applyFill="1" applyBorder="1" applyAlignment="1" applyProtection="1">
      <alignment horizontal="center" vertical="center"/>
      <protection/>
    </xf>
    <xf numFmtId="0" fontId="25" fillId="0" borderId="0" xfId="0" applyFont="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25" fillId="0" borderId="0" xfId="0" applyFont="1" applyAlignment="1" applyProtection="1">
      <alignment horizontal="right" vertical="center" wrapText="1"/>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27" fillId="0" borderId="0" xfId="0" applyFont="1" applyFill="1" applyBorder="1" applyAlignment="1" applyProtection="1">
      <alignment/>
      <protection/>
    </xf>
    <xf numFmtId="0" fontId="8" fillId="0" borderId="99" xfId="0" applyFont="1" applyBorder="1" applyAlignment="1" applyProtection="1">
      <alignment horizontal="center" vertical="center"/>
      <protection/>
    </xf>
    <xf numFmtId="0" fontId="12" fillId="0" borderId="100" xfId="0" applyFont="1" applyBorder="1" applyAlignment="1" applyProtection="1">
      <alignment horizontal="right" vertical="center" indent="1"/>
      <protection/>
    </xf>
    <xf numFmtId="0" fontId="8" fillId="0" borderId="86" xfId="0" applyFont="1" applyBorder="1" applyAlignment="1" applyProtection="1">
      <alignment horizontal="left" vertical="center" indent="1"/>
      <protection/>
    </xf>
    <xf numFmtId="0" fontId="8" fillId="0" borderId="86" xfId="0" applyFont="1" applyFill="1" applyBorder="1" applyAlignment="1" applyProtection="1">
      <alignment horizontal="left" vertical="center" wrapText="1" indent="1"/>
      <protection/>
    </xf>
    <xf numFmtId="0" fontId="5" fillId="0" borderId="0" xfId="0" applyFont="1" applyAlignment="1" applyProtection="1">
      <alignment/>
      <protection/>
    </xf>
    <xf numFmtId="202" fontId="8" fillId="0" borderId="0" xfId="0" applyNumberFormat="1" applyFont="1" applyBorder="1" applyAlignment="1" applyProtection="1">
      <alignment horizontal="left" vertical="center" indent="3"/>
      <protection/>
    </xf>
    <xf numFmtId="0" fontId="9" fillId="0" borderId="0" xfId="0" applyFont="1" applyBorder="1" applyAlignment="1" applyProtection="1">
      <alignment horizontal="left" vertical="center" indent="3"/>
      <protection/>
    </xf>
    <xf numFmtId="1" fontId="8" fillId="0" borderId="0" xfId="0" applyNumberFormat="1" applyFont="1" applyBorder="1" applyAlignment="1" applyProtection="1">
      <alignment horizontal="left" vertical="center" indent="3"/>
      <protection/>
    </xf>
    <xf numFmtId="202" fontId="8" fillId="0" borderId="0" xfId="0" applyNumberFormat="1" applyFont="1" applyBorder="1" applyAlignment="1" applyProtection="1">
      <alignment horizontal="left" vertical="center" indent="2"/>
      <protection/>
    </xf>
    <xf numFmtId="0" fontId="8" fillId="0" borderId="95" xfId="0" applyFont="1" applyBorder="1" applyAlignment="1" applyProtection="1">
      <alignment horizontal="left" vertical="center" indent="1"/>
      <protection/>
    </xf>
    <xf numFmtId="49" fontId="8" fillId="0" borderId="13" xfId="0" applyNumberFormat="1" applyFont="1" applyBorder="1" applyAlignment="1" applyProtection="1">
      <alignment horizontal="center" vertical="center" wrapText="1"/>
      <protection/>
    </xf>
    <xf numFmtId="3" fontId="8" fillId="34" borderId="39" xfId="0" applyNumberFormat="1"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8" fillId="0" borderId="64" xfId="0" applyFont="1" applyBorder="1" applyAlignment="1" applyProtection="1">
      <alignment horizontal="left" vertical="center"/>
      <protection/>
    </xf>
    <xf numFmtId="0" fontId="9" fillId="34" borderId="67" xfId="0" applyFont="1" applyFill="1" applyBorder="1" applyAlignment="1" applyProtection="1">
      <alignment horizontal="center" vertical="center"/>
      <protection locked="0"/>
    </xf>
    <xf numFmtId="0" fontId="5" fillId="0" borderId="37" xfId="0" applyFont="1" applyFill="1" applyBorder="1" applyAlignment="1" applyProtection="1">
      <alignment horizontal="left" vertical="center" wrapText="1" indent="1"/>
      <protection/>
    </xf>
    <xf numFmtId="3" fontId="9" fillId="34" borderId="61" xfId="0" applyNumberFormat="1" applyFont="1" applyFill="1" applyBorder="1" applyAlignment="1" applyProtection="1">
      <alignment horizontal="center" vertical="center"/>
      <protection locked="0"/>
    </xf>
    <xf numFmtId="0" fontId="5" fillId="0" borderId="34" xfId="0" applyFont="1" applyBorder="1" applyAlignment="1" applyProtection="1">
      <alignment horizontal="left" vertical="center" wrapText="1" indent="1"/>
      <protection/>
    </xf>
    <xf numFmtId="0" fontId="5" fillId="0" borderId="37" xfId="0" applyFont="1" applyBorder="1" applyAlignment="1" applyProtection="1">
      <alignment horizontal="left" vertical="center"/>
      <protection/>
    </xf>
    <xf numFmtId="0" fontId="8" fillId="0" borderId="33" xfId="0" applyFont="1" applyFill="1" applyBorder="1" applyAlignment="1" applyProtection="1">
      <alignment vertical="center"/>
      <protection/>
    </xf>
    <xf numFmtId="3" fontId="12" fillId="0" borderId="64" xfId="0" applyNumberFormat="1" applyFont="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195" fontId="8" fillId="34" borderId="2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49" fontId="8" fillId="0" borderId="101" xfId="0" applyNumberFormat="1" applyFont="1" applyBorder="1" applyAlignment="1" applyProtection="1">
      <alignment horizontal="center" wrapText="1"/>
      <protection/>
    </xf>
    <xf numFmtId="0" fontId="8" fillId="0" borderId="102" xfId="0" applyFont="1" applyBorder="1" applyAlignment="1" applyProtection="1">
      <alignment horizontal="center" vertical="center"/>
      <protection/>
    </xf>
    <xf numFmtId="3" fontId="9" fillId="0" borderId="49" xfId="0" applyNumberFormat="1" applyFont="1" applyFill="1" applyBorder="1" applyAlignment="1" applyProtection="1">
      <alignment horizontal="center" vertical="center"/>
      <protection/>
    </xf>
    <xf numFmtId="0" fontId="5" fillId="0" borderId="80" xfId="0" applyFont="1" applyBorder="1" applyAlignment="1" applyProtection="1">
      <alignment horizontal="left" vertical="center" indent="1"/>
      <protection/>
    </xf>
    <xf numFmtId="49" fontId="8" fillId="0" borderId="27" xfId="0" applyNumberFormat="1" applyFont="1" applyBorder="1" applyAlignment="1" applyProtection="1">
      <alignment horizontal="center" wrapText="1"/>
      <protection/>
    </xf>
    <xf numFmtId="185" fontId="8" fillId="0" borderId="103"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3" fontId="9" fillId="0" borderId="82" xfId="0" applyNumberFormat="1" applyFont="1" applyFill="1" applyBorder="1" applyAlignment="1" applyProtection="1">
      <alignment horizontal="center" vertical="center"/>
      <protection/>
    </xf>
    <xf numFmtId="3" fontId="8" fillId="0" borderId="64" xfId="0" applyNumberFormat="1" applyFont="1" applyFill="1" applyBorder="1" applyAlignment="1" applyProtection="1">
      <alignment horizontal="center" vertical="center"/>
      <protection/>
    </xf>
    <xf numFmtId="49" fontId="8" fillId="0" borderId="104" xfId="0" applyNumberFormat="1" applyFont="1" applyBorder="1" applyAlignment="1" applyProtection="1">
      <alignment horizontal="center" vertical="center"/>
      <protection/>
    </xf>
    <xf numFmtId="0" fontId="5" fillId="0" borderId="54" xfId="0" applyFont="1" applyBorder="1" applyAlignment="1" applyProtection="1">
      <alignment horizontal="left" vertical="center" indent="1"/>
      <protection/>
    </xf>
    <xf numFmtId="0" fontId="5" fillId="0" borderId="91" xfId="0" applyFont="1" applyBorder="1" applyAlignment="1" applyProtection="1">
      <alignment horizontal="left" vertical="center" indent="1"/>
      <protection/>
    </xf>
    <xf numFmtId="0" fontId="8" fillId="0" borderId="105" xfId="0" applyFont="1" applyBorder="1" applyAlignment="1" applyProtection="1">
      <alignment horizontal="center" vertical="center"/>
      <protection/>
    </xf>
    <xf numFmtId="0" fontId="5" fillId="0" borderId="106" xfId="0" applyFont="1" applyBorder="1" applyAlignment="1" applyProtection="1">
      <alignment horizontal="left" vertical="center"/>
      <protection/>
    </xf>
    <xf numFmtId="49" fontId="8" fillId="0" borderId="107" xfId="0" applyNumberFormat="1" applyFont="1" applyBorder="1" applyAlignment="1" applyProtection="1">
      <alignment horizontal="center" vertical="center"/>
      <protection/>
    </xf>
    <xf numFmtId="3" fontId="12" fillId="0" borderId="82" xfId="0" applyNumberFormat="1" applyFont="1" applyFill="1" applyBorder="1" applyAlignment="1" applyProtection="1">
      <alignment horizontal="center" vertical="center"/>
      <protection/>
    </xf>
    <xf numFmtId="0" fontId="5" fillId="0" borderId="106" xfId="0" applyFont="1" applyBorder="1" applyAlignment="1" applyProtection="1">
      <alignment horizontal="left" vertical="center" wrapText="1" indent="1"/>
      <protection/>
    </xf>
    <xf numFmtId="0" fontId="8" fillId="0" borderId="108" xfId="0" applyFont="1" applyBorder="1" applyAlignment="1" applyProtection="1">
      <alignment horizontal="left" vertical="center" wrapText="1" indent="4"/>
      <protection/>
    </xf>
    <xf numFmtId="49" fontId="9" fillId="0" borderId="109" xfId="0" applyNumberFormat="1" applyFont="1" applyBorder="1" applyAlignment="1" applyProtection="1">
      <alignment horizontal="center" vertical="center" wrapText="1"/>
      <protection/>
    </xf>
    <xf numFmtId="3" fontId="16" fillId="0" borderId="92" xfId="0" applyNumberFormat="1" applyFont="1" applyFill="1" applyBorder="1" applyAlignment="1" applyProtection="1">
      <alignment horizontal="center" vertical="center"/>
      <protection/>
    </xf>
    <xf numFmtId="0" fontId="18" fillId="0" borderId="110" xfId="0" applyFont="1" applyBorder="1" applyAlignment="1" applyProtection="1">
      <alignment horizontal="right" vertical="center" indent="1"/>
      <protection/>
    </xf>
    <xf numFmtId="3" fontId="12" fillId="0" borderId="64" xfId="0" applyNumberFormat="1" applyFont="1" applyFill="1" applyBorder="1" applyAlignment="1" applyProtection="1">
      <alignment horizontal="center" vertical="center"/>
      <protection/>
    </xf>
    <xf numFmtId="0" fontId="16" fillId="0" borderId="0" xfId="0" applyFont="1" applyBorder="1" applyAlignment="1" applyProtection="1">
      <alignment horizontal="left" vertical="center" indent="2"/>
      <protection/>
    </xf>
    <xf numFmtId="1" fontId="15" fillId="0" borderId="0" xfId="0" applyNumberFormat="1" applyFont="1" applyBorder="1" applyAlignment="1" applyProtection="1">
      <alignment horizontal="left" vertical="center" indent="2"/>
      <protection/>
    </xf>
    <xf numFmtId="0" fontId="8" fillId="0" borderId="49" xfId="0" applyFont="1" applyFill="1" applyBorder="1" applyAlignment="1" applyProtection="1">
      <alignment horizontal="center" vertical="center"/>
      <protection/>
    </xf>
    <xf numFmtId="1" fontId="8" fillId="0" borderId="37" xfId="0" applyNumberFormat="1" applyFont="1" applyFill="1" applyBorder="1" applyAlignment="1" applyProtection="1">
      <alignment horizontal="left" vertical="center" wrapText="1" indent="1"/>
      <protection/>
    </xf>
    <xf numFmtId="49" fontId="9" fillId="0" borderId="65" xfId="0" applyNumberFormat="1" applyFont="1" applyBorder="1" applyAlignment="1" applyProtection="1">
      <alignment horizontal="center" vertical="center" wrapText="1"/>
      <protection/>
    </xf>
    <xf numFmtId="0" fontId="8" fillId="0" borderId="0" xfId="0" applyFont="1" applyAlignment="1" applyProtection="1">
      <alignment horizontal="center" vertical="center"/>
      <protection/>
    </xf>
    <xf numFmtId="49" fontId="8" fillId="0" borderId="51" xfId="0" applyNumberFormat="1" applyFont="1" applyBorder="1" applyAlignment="1" applyProtection="1">
      <alignment horizontal="center" vertical="center" wrapText="1"/>
      <protection/>
    </xf>
    <xf numFmtId="49" fontId="8" fillId="0" borderId="52" xfId="0" applyNumberFormat="1" applyFont="1" applyBorder="1" applyAlignment="1" applyProtection="1">
      <alignment horizontal="center" vertical="center" wrapText="1"/>
      <protection/>
    </xf>
    <xf numFmtId="49" fontId="9" fillId="0" borderId="111" xfId="0" applyNumberFormat="1" applyFont="1" applyBorder="1" applyAlignment="1" applyProtection="1">
      <alignment horizontal="center" vertical="center" wrapText="1"/>
      <protection/>
    </xf>
    <xf numFmtId="3" fontId="8" fillId="0" borderId="38" xfId="0" applyNumberFormat="1" applyFont="1" applyFill="1" applyBorder="1" applyAlignment="1" applyProtection="1">
      <alignment horizontal="center" vertical="center"/>
      <protection/>
    </xf>
    <xf numFmtId="3" fontId="8" fillId="0" borderId="23"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5" fillId="34" borderId="0" xfId="0" applyFont="1" applyFill="1" applyAlignment="1" applyProtection="1">
      <alignment horizontal="center" vertical="top"/>
      <protection/>
    </xf>
    <xf numFmtId="0" fontId="8" fillId="33" borderId="0" xfId="0" applyFont="1" applyFill="1" applyAlignment="1" applyProtection="1">
      <alignment horizontal="center" vertical="top"/>
      <protection/>
    </xf>
    <xf numFmtId="0" fontId="5" fillId="0" borderId="0" xfId="0" applyFont="1" applyFill="1" applyAlignment="1" applyProtection="1">
      <alignment horizontal="center" vertical="top" wrapText="1"/>
      <protection/>
    </xf>
    <xf numFmtId="0" fontId="8" fillId="33" borderId="0" xfId="0" applyFont="1" applyFill="1" applyAlignment="1" applyProtection="1">
      <alignment horizontal="center" vertical="top" wrapText="1"/>
      <protection/>
    </xf>
    <xf numFmtId="0" fontId="8" fillId="0" borderId="0" xfId="0" applyFont="1" applyFill="1" applyAlignment="1" applyProtection="1">
      <alignment horizontal="center" vertical="top"/>
      <protection/>
    </xf>
    <xf numFmtId="0" fontId="8" fillId="0" borderId="0" xfId="0" applyFont="1" applyFill="1" applyAlignment="1" applyProtection="1">
      <alignment horizontal="center" vertical="top"/>
      <protection/>
    </xf>
    <xf numFmtId="0" fontId="5" fillId="0" borderId="0" xfId="0" applyFont="1" applyAlignment="1" applyProtection="1">
      <alignment horizontal="center" vertical="center"/>
      <protection/>
    </xf>
    <xf numFmtId="4" fontId="8" fillId="0" borderId="19" xfId="0" applyNumberFormat="1" applyFont="1" applyBorder="1" applyAlignment="1">
      <alignment/>
    </xf>
    <xf numFmtId="49" fontId="8" fillId="0" borderId="0" xfId="0" applyNumberFormat="1" applyFont="1" applyFill="1" applyBorder="1" applyAlignment="1" applyProtection="1">
      <alignment vertical="center"/>
      <protection/>
    </xf>
    <xf numFmtId="0" fontId="8" fillId="0" borderId="0" xfId="0" applyFont="1" applyFill="1" applyAlignment="1" applyProtection="1">
      <alignment horizontal="center" vertical="top" wrapText="1"/>
      <protection/>
    </xf>
    <xf numFmtId="49" fontId="8" fillId="0" borderId="0" xfId="0" applyNumberFormat="1" applyFont="1" applyFill="1" applyAlignment="1">
      <alignment/>
    </xf>
    <xf numFmtId="0" fontId="8" fillId="0" borderId="0" xfId="0" applyFont="1" applyFill="1" applyAlignment="1">
      <alignment horizontal="left"/>
    </xf>
    <xf numFmtId="1" fontId="8" fillId="0" borderId="0" xfId="0" applyNumberFormat="1" applyFont="1" applyFill="1" applyAlignment="1">
      <alignment horizontal="center"/>
    </xf>
    <xf numFmtId="1" fontId="8" fillId="0" borderId="0" xfId="0" applyNumberFormat="1" applyFont="1" applyFill="1" applyAlignment="1">
      <alignment/>
    </xf>
    <xf numFmtId="0" fontId="27" fillId="0" borderId="0" xfId="0" applyFont="1" applyFill="1" applyBorder="1" applyAlignment="1" applyProtection="1">
      <alignment horizontal="center"/>
      <protection/>
    </xf>
    <xf numFmtId="0" fontId="27" fillId="0" borderId="0" xfId="0" applyFont="1" applyFill="1" applyAlignment="1" applyProtection="1">
      <alignment/>
      <protection/>
    </xf>
    <xf numFmtId="0" fontId="25" fillId="0" borderId="0" xfId="0" applyNumberFormat="1" applyFont="1" applyAlignment="1" applyProtection="1">
      <alignment horizontal="left" vertical="center" wrapText="1" indent="1"/>
      <protection/>
    </xf>
    <xf numFmtId="0" fontId="8" fillId="35" borderId="46" xfId="0" applyFont="1" applyFill="1" applyBorder="1" applyAlignment="1">
      <alignment horizontal="left" vertical="center" wrapText="1" indent="2"/>
    </xf>
    <xf numFmtId="0" fontId="8" fillId="0" borderId="17" xfId="0" applyFont="1" applyBorder="1" applyAlignment="1" applyProtection="1">
      <alignment horizontal="center" vertical="center" wrapText="1"/>
      <protection/>
    </xf>
    <xf numFmtId="0" fontId="12" fillId="36" borderId="0" xfId="0" applyFont="1" applyFill="1" applyBorder="1" applyAlignment="1" applyProtection="1">
      <alignment vertical="center" wrapText="1"/>
      <protection/>
    </xf>
    <xf numFmtId="0" fontId="5" fillId="0" borderId="0" xfId="0" applyFont="1" applyFill="1" applyAlignment="1" applyProtection="1">
      <alignment horizontal="left" vertical="center" wrapText="1"/>
      <protection/>
    </xf>
    <xf numFmtId="0" fontId="5" fillId="34"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9" fillId="33" borderId="0" xfId="0" applyFont="1" applyFill="1" applyBorder="1" applyAlignment="1">
      <alignment horizontal="center" vertical="center"/>
    </xf>
    <xf numFmtId="0" fontId="5" fillId="0" borderId="21" xfId="0" applyFont="1" applyBorder="1" applyAlignment="1">
      <alignment horizontal="left" vertical="center" wrapText="1"/>
    </xf>
    <xf numFmtId="0" fontId="8" fillId="0" borderId="14" xfId="0" applyFont="1" applyFill="1" applyBorder="1" applyAlignment="1">
      <alignment horizontal="center" vertical="center"/>
    </xf>
    <xf numFmtId="0" fontId="8" fillId="0" borderId="90"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0" xfId="0" applyFont="1" applyBorder="1" applyAlignment="1">
      <alignment horizontal="left" vertical="center" wrapText="1"/>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1" xfId="0" applyFont="1" applyBorder="1" applyAlignment="1">
      <alignment horizontal="left" vertical="center" wrapText="1"/>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54" xfId="0" applyFont="1" applyBorder="1" applyAlignment="1">
      <alignment horizontal="center" vertical="center"/>
    </xf>
    <xf numFmtId="0" fontId="8" fillId="0" borderId="42"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115"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47" xfId="0" applyFont="1" applyFill="1" applyBorder="1" applyAlignment="1">
      <alignment horizontal="center" vertical="center"/>
    </xf>
    <xf numFmtId="0" fontId="9" fillId="0" borderId="29" xfId="0" applyFont="1" applyFill="1" applyBorder="1" applyAlignment="1">
      <alignment horizontal="left" vertical="center"/>
    </xf>
    <xf numFmtId="0" fontId="9" fillId="0" borderId="15" xfId="0" applyFont="1" applyFill="1" applyBorder="1" applyAlignment="1">
      <alignment horizontal="left" vertical="center"/>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22"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23" xfId="0" applyFont="1" applyBorder="1" applyAlignment="1">
      <alignment horizontal="center" vertical="center" wrapText="1"/>
    </xf>
    <xf numFmtId="0" fontId="8" fillId="0" borderId="124" xfId="0" applyFont="1" applyBorder="1" applyAlignment="1">
      <alignment horizontal="center" vertical="center" wrapText="1"/>
    </xf>
    <xf numFmtId="0" fontId="16" fillId="0" borderId="0" xfId="0" applyFont="1" applyAlignment="1">
      <alignment horizontal="center"/>
    </xf>
    <xf numFmtId="0" fontId="8" fillId="0" borderId="6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9" xfId="0" applyFont="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121" xfId="0" applyNumberFormat="1" applyFont="1" applyFill="1" applyBorder="1" applyAlignment="1">
      <alignment horizontal="center" vertical="center" wrapText="1"/>
    </xf>
    <xf numFmtId="1" fontId="8" fillId="0" borderId="40" xfId="0" applyNumberFormat="1" applyFont="1" applyFill="1" applyBorder="1" applyAlignment="1">
      <alignment horizontal="center" vertical="center" wrapText="1"/>
    </xf>
    <xf numFmtId="1" fontId="8" fillId="0" borderId="125" xfId="0" applyNumberFormat="1" applyFont="1" applyFill="1" applyBorder="1" applyAlignment="1">
      <alignment horizontal="center" vertical="center" wrapText="1"/>
    </xf>
    <xf numFmtId="1" fontId="8" fillId="0" borderId="59" xfId="0" applyNumberFormat="1" applyFont="1" applyFill="1" applyBorder="1" applyAlignment="1">
      <alignment horizontal="center" vertical="center" wrapText="1"/>
    </xf>
    <xf numFmtId="1" fontId="8" fillId="0" borderId="105" xfId="0" applyNumberFormat="1" applyFont="1" applyFill="1" applyBorder="1" applyAlignment="1">
      <alignment horizontal="center" vertical="center" wrapText="1"/>
    </xf>
    <xf numFmtId="0" fontId="8" fillId="0" borderId="46"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78" xfId="0" applyFont="1" applyBorder="1" applyAlignment="1">
      <alignment horizontal="left" vertical="center" indent="1"/>
    </xf>
    <xf numFmtId="0" fontId="8" fillId="0" borderId="126" xfId="0" applyFont="1" applyBorder="1" applyAlignment="1">
      <alignment horizontal="left" vertical="center" indent="1"/>
    </xf>
    <xf numFmtId="0" fontId="8" fillId="0" borderId="42" xfId="0" applyFont="1" applyBorder="1" applyAlignment="1">
      <alignment horizontal="left" vertical="center" wrapText="1" indent="1"/>
    </xf>
    <xf numFmtId="0" fontId="8" fillId="0" borderId="55" xfId="0" applyFont="1" applyBorder="1" applyAlignment="1">
      <alignment horizontal="left" vertical="center" wrapText="1" indent="1"/>
    </xf>
    <xf numFmtId="0" fontId="8" fillId="0" borderId="96" xfId="0" applyFont="1" applyFill="1" applyBorder="1" applyAlignment="1">
      <alignment horizontal="left" vertical="center" wrapText="1" indent="1"/>
    </xf>
    <xf numFmtId="0" fontId="8" fillId="0" borderId="114" xfId="0" applyFont="1" applyFill="1" applyBorder="1" applyAlignment="1">
      <alignment horizontal="left" vertical="center" wrapText="1" indent="1"/>
    </xf>
    <xf numFmtId="0" fontId="8" fillId="0" borderId="106" xfId="0" applyFont="1" applyFill="1" applyBorder="1" applyAlignment="1">
      <alignment horizontal="left" vertical="center" wrapText="1" indent="1"/>
    </xf>
    <xf numFmtId="0" fontId="8" fillId="0" borderId="79" xfId="0" applyFont="1" applyFill="1" applyBorder="1" applyAlignment="1">
      <alignment horizontal="left" vertical="center" wrapText="1" indent="1"/>
    </xf>
    <xf numFmtId="0" fontId="8" fillId="0" borderId="33" xfId="0" applyFont="1" applyFill="1" applyBorder="1" applyAlignment="1">
      <alignment horizontal="left" vertical="center" wrapText="1" indent="1"/>
    </xf>
    <xf numFmtId="0" fontId="8" fillId="0" borderId="76" xfId="0" applyFont="1" applyBorder="1" applyAlignment="1">
      <alignment horizontal="left" vertical="center" wrapText="1" indent="1"/>
    </xf>
    <xf numFmtId="0" fontId="8" fillId="0" borderId="46" xfId="0" applyFont="1" applyBorder="1" applyAlignment="1">
      <alignment horizontal="left" vertical="center" wrapText="1" indent="1"/>
    </xf>
    <xf numFmtId="0" fontId="8" fillId="0" borderId="86" xfId="0" applyFont="1" applyBorder="1" applyAlignment="1">
      <alignment horizontal="left" vertical="center" wrapText="1" indent="1"/>
    </xf>
    <xf numFmtId="0" fontId="8" fillId="0" borderId="30" xfId="0" applyFont="1" applyBorder="1" applyAlignment="1">
      <alignment horizontal="left" vertical="center" wrapText="1" indent="1"/>
    </xf>
    <xf numFmtId="0" fontId="8" fillId="0" borderId="71" xfId="0" applyFont="1" applyBorder="1" applyAlignment="1">
      <alignment horizontal="left" vertical="center" wrapText="1" indent="1"/>
    </xf>
    <xf numFmtId="0" fontId="9" fillId="0" borderId="46" xfId="0" applyFont="1" applyFill="1" applyBorder="1" applyAlignment="1">
      <alignment horizontal="left" vertical="center" indent="4"/>
    </xf>
    <xf numFmtId="0" fontId="9" fillId="0" borderId="86" xfId="0" applyFont="1" applyFill="1" applyBorder="1" applyAlignment="1">
      <alignment horizontal="left" vertical="center" indent="4"/>
    </xf>
    <xf numFmtId="0" fontId="9" fillId="0" borderId="95" xfId="0" applyFont="1" applyFill="1" applyBorder="1" applyAlignment="1">
      <alignment horizontal="left" vertical="center" indent="4"/>
    </xf>
    <xf numFmtId="0" fontId="8" fillId="0" borderId="67" xfId="0" applyFont="1" applyBorder="1" applyAlignment="1">
      <alignment horizontal="left" vertical="center" wrapText="1"/>
    </xf>
    <xf numFmtId="0" fontId="8" fillId="0" borderId="15" xfId="0" applyFont="1" applyBorder="1" applyAlignment="1">
      <alignment horizontal="left" vertical="center" wrapText="1"/>
    </xf>
    <xf numFmtId="0" fontId="8" fillId="0" borderId="73" xfId="0" applyFont="1" applyBorder="1" applyAlignment="1">
      <alignment horizontal="left" vertical="center" wrapText="1"/>
    </xf>
    <xf numFmtId="0" fontId="9" fillId="0" borderId="46" xfId="0" applyFont="1" applyBorder="1" applyAlignment="1">
      <alignment horizontal="left" vertical="center" wrapText="1" indent="4"/>
    </xf>
    <xf numFmtId="0" fontId="9" fillId="0" borderId="86" xfId="0" applyFont="1" applyBorder="1" applyAlignment="1">
      <alignment horizontal="left" vertical="center" wrapText="1" indent="4"/>
    </xf>
    <xf numFmtId="0" fontId="9" fillId="0" borderId="95" xfId="0" applyFont="1" applyBorder="1" applyAlignment="1">
      <alignment horizontal="left" vertical="center" wrapText="1" indent="4"/>
    </xf>
    <xf numFmtId="0" fontId="9" fillId="0" borderId="61" xfId="0" applyFont="1" applyFill="1" applyBorder="1" applyAlignment="1">
      <alignment horizontal="left" vertical="center" indent="4"/>
    </xf>
    <xf numFmtId="0" fontId="9" fillId="0" borderId="108" xfId="0" applyFont="1" applyFill="1" applyBorder="1" applyAlignment="1">
      <alignment horizontal="left" vertical="center" indent="4"/>
    </xf>
    <xf numFmtId="0" fontId="9" fillId="0" borderId="103" xfId="0" applyFont="1" applyFill="1" applyBorder="1" applyAlignment="1">
      <alignment horizontal="left" vertical="center" indent="4"/>
    </xf>
    <xf numFmtId="0" fontId="8" fillId="0" borderId="96"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14" xfId="0" applyFont="1" applyFill="1" applyBorder="1" applyAlignment="1">
      <alignment vertical="center"/>
    </xf>
    <xf numFmtId="0" fontId="8" fillId="0" borderId="90" xfId="0" applyFont="1" applyFill="1" applyBorder="1" applyAlignment="1">
      <alignment vertical="center"/>
    </xf>
    <xf numFmtId="0" fontId="8" fillId="0" borderId="121" xfId="0" applyFont="1" applyFill="1" applyBorder="1" applyAlignment="1">
      <alignment vertical="center"/>
    </xf>
    <xf numFmtId="0" fontId="8" fillId="0" borderId="40" xfId="0" applyFont="1" applyFill="1" applyBorder="1" applyAlignment="1">
      <alignment vertical="center"/>
    </xf>
    <xf numFmtId="0" fontId="8" fillId="0" borderId="0" xfId="0" applyFont="1" applyFill="1" applyBorder="1" applyAlignment="1">
      <alignment vertical="center"/>
    </xf>
    <xf numFmtId="0" fontId="8" fillId="0" borderId="125" xfId="0" applyFont="1" applyFill="1" applyBorder="1" applyAlignment="1">
      <alignment vertical="center"/>
    </xf>
    <xf numFmtId="0" fontId="8" fillId="0" borderId="127"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26" xfId="0" applyFont="1" applyBorder="1" applyAlignment="1">
      <alignment horizontal="left" vertical="center" wrapText="1" indent="1"/>
    </xf>
    <xf numFmtId="0" fontId="8" fillId="0" borderId="102" xfId="0" applyFont="1" applyBorder="1" applyAlignment="1">
      <alignment horizontal="left" vertical="center" wrapText="1" indent="1"/>
    </xf>
    <xf numFmtId="0" fontId="8" fillId="0" borderId="0" xfId="0" applyFont="1" applyFill="1" applyBorder="1" applyAlignment="1">
      <alignment horizontal="center" wrapText="1"/>
    </xf>
    <xf numFmtId="1" fontId="8" fillId="0" borderId="123" xfId="0" applyNumberFormat="1" applyFont="1" applyFill="1" applyBorder="1" applyAlignment="1">
      <alignment horizontal="center" vertical="center" wrapText="1"/>
    </xf>
    <xf numFmtId="1" fontId="8" fillId="0" borderId="75" xfId="0" applyNumberFormat="1" applyFont="1" applyFill="1" applyBorder="1" applyAlignment="1">
      <alignment horizontal="center" vertical="center" wrapText="1"/>
    </xf>
    <xf numFmtId="0" fontId="8" fillId="0" borderId="78" xfId="0" applyFont="1" applyBorder="1" applyAlignment="1">
      <alignment horizontal="left" vertical="center" wrapText="1" indent="1"/>
    </xf>
    <xf numFmtId="0" fontId="8" fillId="0" borderId="128" xfId="0" applyFont="1" applyFill="1" applyBorder="1" applyAlignment="1">
      <alignment vertical="center"/>
    </xf>
    <xf numFmtId="0" fontId="8" fillId="0" borderId="100" xfId="0" applyFont="1" applyFill="1" applyBorder="1" applyAlignment="1">
      <alignment vertical="center"/>
    </xf>
    <xf numFmtId="0" fontId="8" fillId="0" borderId="3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0" xfId="0" applyFont="1" applyFill="1" applyBorder="1" applyAlignment="1">
      <alignment horizontal="center" vertical="center" wrapText="1"/>
    </xf>
    <xf numFmtId="4" fontId="8" fillId="0" borderId="46" xfId="0" applyNumberFormat="1" applyFont="1" applyFill="1" applyBorder="1" applyAlignment="1">
      <alignment horizontal="center" vertical="center"/>
    </xf>
    <xf numFmtId="4" fontId="8" fillId="0" borderId="86" xfId="0" applyNumberFormat="1" applyFont="1" applyFill="1" applyBorder="1" applyAlignment="1">
      <alignment horizontal="center" vertical="center"/>
    </xf>
    <xf numFmtId="4" fontId="8" fillId="0" borderId="95" xfId="0" applyNumberFormat="1" applyFont="1" applyFill="1" applyBorder="1" applyAlignment="1">
      <alignment horizontal="center" vertical="center"/>
    </xf>
    <xf numFmtId="0" fontId="8" fillId="0" borderId="129" xfId="0" applyFont="1" applyFill="1" applyBorder="1" applyAlignment="1">
      <alignment horizontal="center" vertical="center" wrapText="1"/>
    </xf>
    <xf numFmtId="0" fontId="8" fillId="0" borderId="130" xfId="0" applyFont="1" applyFill="1" applyBorder="1" applyAlignment="1">
      <alignment horizontal="center" vertical="center" wrapText="1"/>
    </xf>
    <xf numFmtId="1" fontId="8" fillId="0" borderId="78" xfId="0" applyNumberFormat="1" applyFont="1" applyFill="1" applyBorder="1" applyAlignment="1">
      <alignment horizontal="center" vertical="center"/>
    </xf>
    <xf numFmtId="1" fontId="8" fillId="0" borderId="126" xfId="0" applyNumberFormat="1" applyFont="1" applyFill="1" applyBorder="1" applyAlignment="1">
      <alignment horizontal="center" vertical="center"/>
    </xf>
    <xf numFmtId="1" fontId="8" fillId="0" borderId="102" xfId="0" applyNumberFormat="1" applyFont="1" applyFill="1" applyBorder="1" applyAlignment="1">
      <alignment horizontal="center" vertical="center"/>
    </xf>
    <xf numFmtId="0" fontId="8" fillId="0" borderId="78" xfId="0" applyFont="1" applyBorder="1" applyAlignment="1">
      <alignment horizontal="left" vertical="center" wrapText="1"/>
    </xf>
    <xf numFmtId="0" fontId="8" fillId="0" borderId="126" xfId="0" applyFont="1" applyBorder="1" applyAlignment="1">
      <alignment horizontal="left" vertical="center" wrapText="1"/>
    </xf>
    <xf numFmtId="0" fontId="8" fillId="0" borderId="66" xfId="0" applyFont="1" applyFill="1" applyBorder="1" applyAlignment="1">
      <alignment horizontal="left" vertical="center" wrapText="1"/>
    </xf>
    <xf numFmtId="0" fontId="8" fillId="0" borderId="131" xfId="0" applyFont="1" applyFill="1" applyBorder="1" applyAlignment="1">
      <alignment horizontal="center" vertical="center"/>
    </xf>
    <xf numFmtId="0" fontId="8" fillId="0" borderId="132" xfId="0" applyFont="1" applyFill="1" applyBorder="1" applyAlignment="1">
      <alignment horizontal="center" vertical="center"/>
    </xf>
    <xf numFmtId="0" fontId="8" fillId="0" borderId="133" xfId="0" applyFont="1" applyFill="1" applyBorder="1" applyAlignment="1">
      <alignment horizontal="center" vertical="center"/>
    </xf>
    <xf numFmtId="1" fontId="8" fillId="0" borderId="129" xfId="0" applyNumberFormat="1" applyFont="1" applyFill="1" applyBorder="1" applyAlignment="1">
      <alignment horizontal="center" vertical="center" wrapText="1"/>
    </xf>
    <xf numFmtId="1" fontId="8" fillId="0" borderId="130" xfId="0" applyNumberFormat="1" applyFont="1" applyFill="1" applyBorder="1" applyAlignment="1">
      <alignment horizontal="center" vertical="center" wrapText="1"/>
    </xf>
    <xf numFmtId="0" fontId="8" fillId="0" borderId="112" xfId="0" applyFont="1" applyBorder="1" applyAlignment="1">
      <alignment horizontal="center" vertical="center" wrapText="1"/>
    </xf>
    <xf numFmtId="0" fontId="8" fillId="0" borderId="54" xfId="0" applyFont="1" applyBorder="1" applyAlignment="1">
      <alignment horizontal="center" vertical="center" wrapText="1"/>
    </xf>
    <xf numFmtId="0" fontId="9" fillId="0" borderId="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44" xfId="0" applyFont="1" applyBorder="1" applyAlignment="1">
      <alignment horizontal="center" vertical="center" wrapText="1"/>
    </xf>
    <xf numFmtId="1" fontId="8" fillId="0" borderId="115" xfId="0" applyNumberFormat="1" applyFont="1" applyFill="1" applyBorder="1" applyAlignment="1">
      <alignment horizontal="center" vertical="center" wrapText="1"/>
    </xf>
    <xf numFmtId="1" fontId="8" fillId="0" borderId="116" xfId="0" applyNumberFormat="1" applyFont="1" applyFill="1" applyBorder="1" applyAlignment="1">
      <alignment horizontal="center" vertical="center" wrapText="1"/>
    </xf>
    <xf numFmtId="1" fontId="8" fillId="0" borderId="82" xfId="0" applyNumberFormat="1" applyFont="1" applyFill="1" applyBorder="1" applyAlignment="1">
      <alignment horizontal="center" vertical="center" wrapText="1"/>
    </xf>
    <xf numFmtId="4" fontId="8" fillId="0" borderId="134" xfId="0" applyNumberFormat="1" applyFont="1" applyBorder="1" applyAlignment="1">
      <alignment horizontal="center" vertical="center"/>
    </xf>
    <xf numFmtId="4" fontId="8" fillId="0" borderId="135" xfId="0" applyNumberFormat="1" applyFont="1" applyBorder="1" applyAlignment="1">
      <alignment horizontal="center" vertical="center"/>
    </xf>
    <xf numFmtId="1" fontId="8" fillId="0" borderId="14" xfId="0" applyNumberFormat="1" applyFont="1" applyBorder="1" applyAlignment="1">
      <alignment horizontal="center" vertical="center" wrapText="1"/>
    </xf>
    <xf numFmtId="1" fontId="8" fillId="0" borderId="42" xfId="0" applyNumberFormat="1" applyFont="1" applyBorder="1" applyAlignment="1">
      <alignment horizontal="center" vertical="center" wrapText="1"/>
    </xf>
    <xf numFmtId="49" fontId="8" fillId="0" borderId="68"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8" fillId="0" borderId="81" xfId="0" applyNumberFormat="1"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42" xfId="0" applyNumberFormat="1" applyFont="1" applyFill="1" applyBorder="1" applyAlignment="1">
      <alignment horizontal="center" vertical="center" wrapText="1"/>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8" fillId="33" borderId="0" xfId="0" applyFont="1" applyFill="1" applyBorder="1" applyAlignment="1">
      <alignment horizontal="center" vertical="center"/>
    </xf>
    <xf numFmtId="0" fontId="9" fillId="33" borderId="100" xfId="0" applyFont="1" applyFill="1" applyBorder="1" applyAlignment="1">
      <alignment horizontal="center" vertical="center"/>
    </xf>
    <xf numFmtId="1" fontId="8" fillId="0" borderId="134" xfId="0" applyNumberFormat="1" applyFont="1" applyFill="1" applyBorder="1" applyAlignment="1">
      <alignment horizontal="center" vertical="center" wrapText="1"/>
    </xf>
    <xf numFmtId="1" fontId="8" fillId="0" borderId="135" xfId="0" applyNumberFormat="1" applyFont="1" applyFill="1" applyBorder="1" applyAlignment="1">
      <alignment horizontal="center" vertical="center" wrapText="1"/>
    </xf>
    <xf numFmtId="0" fontId="8" fillId="0" borderId="59" xfId="0" applyFont="1" applyBorder="1" applyAlignment="1">
      <alignment horizontal="center" vertical="center"/>
    </xf>
    <xf numFmtId="0" fontId="7" fillId="0" borderId="0" xfId="0" applyFont="1" applyAlignment="1" applyProtection="1">
      <alignment wrapText="1"/>
      <protection/>
    </xf>
    <xf numFmtId="0" fontId="8" fillId="0" borderId="67" xfId="0" applyFont="1" applyBorder="1" applyAlignment="1" applyProtection="1">
      <alignment horizontal="left" vertical="center" wrapText="1" indent="1"/>
      <protection/>
    </xf>
    <xf numFmtId="0" fontId="8" fillId="0" borderId="15" xfId="0" applyFont="1" applyBorder="1" applyAlignment="1" applyProtection="1">
      <alignment horizontal="left" vertical="center" wrapText="1" indent="1"/>
      <protection/>
    </xf>
    <xf numFmtId="0" fontId="8" fillId="0" borderId="46" xfId="0" applyFont="1" applyBorder="1" applyAlignment="1" applyProtection="1">
      <alignment horizontal="left" vertical="center" wrapText="1" indent="4"/>
      <protection/>
    </xf>
    <xf numFmtId="0" fontId="8" fillId="0" borderId="86" xfId="0" applyFont="1" applyBorder="1" applyAlignment="1" applyProtection="1">
      <alignment horizontal="left" vertical="center" wrapText="1" indent="4"/>
      <protection/>
    </xf>
    <xf numFmtId="0" fontId="8" fillId="0" borderId="95" xfId="0" applyFont="1" applyBorder="1" applyAlignment="1" applyProtection="1">
      <alignment horizontal="left" vertical="center" wrapText="1" indent="4"/>
      <protection/>
    </xf>
    <xf numFmtId="1" fontId="8" fillId="0" borderId="114" xfId="0" applyNumberFormat="1" applyFont="1" applyFill="1" applyBorder="1" applyAlignment="1" applyProtection="1">
      <alignment horizontal="left" vertical="center" wrapText="1" indent="1"/>
      <protection/>
    </xf>
    <xf numFmtId="1" fontId="8" fillId="0" borderId="106" xfId="0" applyNumberFormat="1" applyFont="1" applyFill="1" applyBorder="1" applyAlignment="1" applyProtection="1">
      <alignment horizontal="left" vertical="center" wrapText="1" indent="1"/>
      <protection/>
    </xf>
    <xf numFmtId="0" fontId="8" fillId="0" borderId="136" xfId="0" applyFont="1" applyFill="1" applyBorder="1" applyAlignment="1" applyProtection="1">
      <alignment horizontal="left" vertical="center" wrapText="1" indent="1"/>
      <protection/>
    </xf>
    <xf numFmtId="0" fontId="8" fillId="0" borderId="137" xfId="0" applyFont="1" applyFill="1" applyBorder="1" applyAlignment="1" applyProtection="1">
      <alignment horizontal="left" vertical="center" wrapText="1" indent="1"/>
      <protection/>
    </xf>
    <xf numFmtId="0" fontId="8" fillId="0" borderId="61" xfId="0" applyFont="1" applyBorder="1" applyAlignment="1" applyProtection="1">
      <alignment horizontal="left" vertical="center" wrapText="1" indent="3"/>
      <protection/>
    </xf>
    <xf numFmtId="0" fontId="8" fillId="0" borderId="108" xfId="0" applyFont="1" applyBorder="1" applyAlignment="1" applyProtection="1">
      <alignment horizontal="left" vertical="center" wrapText="1" indent="3"/>
      <protection/>
    </xf>
    <xf numFmtId="0" fontId="8" fillId="0" borderId="103" xfId="0" applyFont="1" applyBorder="1" applyAlignment="1" applyProtection="1">
      <alignment horizontal="left" vertical="center" wrapText="1" indent="3"/>
      <protection/>
    </xf>
    <xf numFmtId="0" fontId="9" fillId="0" borderId="0" xfId="0" applyFont="1" applyAlignment="1" applyProtection="1">
      <alignment horizontal="center"/>
      <protection/>
    </xf>
    <xf numFmtId="0" fontId="8" fillId="0" borderId="68" xfId="0" applyFont="1" applyBorder="1" applyAlignment="1" applyProtection="1">
      <alignment horizontal="center" vertical="center" wrapText="1"/>
      <protection/>
    </xf>
    <xf numFmtId="0" fontId="8" fillId="0" borderId="81" xfId="0" applyFont="1" applyBorder="1" applyAlignment="1" applyProtection="1">
      <alignment horizontal="center" vertical="center" wrapText="1"/>
      <protection/>
    </xf>
    <xf numFmtId="1" fontId="8" fillId="0" borderId="70" xfId="0" applyNumberFormat="1" applyFont="1" applyFill="1" applyBorder="1" applyAlignment="1" applyProtection="1">
      <alignment horizontal="center" vertical="center" wrapText="1"/>
      <protection/>
    </xf>
    <xf numFmtId="1" fontId="8" fillId="0" borderId="106" xfId="0" applyNumberFormat="1" applyFont="1" applyFill="1" applyBorder="1" applyAlignment="1" applyProtection="1">
      <alignment horizontal="center" vertical="center" wrapText="1"/>
      <protection/>
    </xf>
    <xf numFmtId="0" fontId="8" fillId="0" borderId="115" xfId="0" applyFont="1" applyBorder="1" applyAlignment="1" applyProtection="1">
      <alignment horizontal="center" vertical="center" wrapText="1"/>
      <protection/>
    </xf>
    <xf numFmtId="0" fontId="8" fillId="0" borderId="82" xfId="0" applyFont="1" applyBorder="1" applyAlignment="1" applyProtection="1">
      <alignment horizontal="center" vertical="center" wrapText="1"/>
      <protection/>
    </xf>
    <xf numFmtId="1" fontId="8" fillId="0" borderId="115" xfId="0" applyNumberFormat="1" applyFont="1" applyFill="1" applyBorder="1" applyAlignment="1" applyProtection="1">
      <alignment horizontal="center" vertical="center" wrapText="1"/>
      <protection/>
    </xf>
    <xf numFmtId="1" fontId="8" fillId="0" borderId="82" xfId="0" applyNumberFormat="1" applyFont="1" applyFill="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21" xfId="0" applyFont="1" applyBorder="1" applyAlignment="1" applyProtection="1">
      <alignment horizontal="center" vertical="center" wrapText="1"/>
      <protection/>
    </xf>
    <xf numFmtId="0" fontId="8" fillId="0" borderId="59" xfId="0" applyFont="1" applyBorder="1" applyAlignment="1" applyProtection="1">
      <alignment horizontal="center" vertical="center" wrapText="1"/>
      <protection/>
    </xf>
    <xf numFmtId="0" fontId="8" fillId="0" borderId="105" xfId="0" applyFont="1" applyBorder="1" applyAlignment="1" applyProtection="1">
      <alignment horizontal="center" vertical="center" wrapText="1"/>
      <protection/>
    </xf>
    <xf numFmtId="0" fontId="8" fillId="0" borderId="78" xfId="0" applyFont="1" applyBorder="1" applyAlignment="1" applyProtection="1">
      <alignment horizontal="left" vertical="center" wrapText="1" indent="1"/>
      <protection/>
    </xf>
    <xf numFmtId="0" fontId="8" fillId="0" borderId="126" xfId="0" applyFont="1" applyBorder="1" applyAlignment="1" applyProtection="1">
      <alignment horizontal="left" vertical="center" wrapText="1" indent="1"/>
      <protection/>
    </xf>
    <xf numFmtId="0" fontId="8" fillId="0" borderId="102" xfId="0" applyFont="1" applyBorder="1" applyAlignment="1" applyProtection="1">
      <alignment horizontal="left" vertical="center" wrapText="1" indent="1"/>
      <protection/>
    </xf>
    <xf numFmtId="0" fontId="8" fillId="0" borderId="46" xfId="0" applyFont="1" applyBorder="1" applyAlignment="1" applyProtection="1">
      <alignment horizontal="left" vertical="center" wrapText="1" indent="3"/>
      <protection/>
    </xf>
    <xf numFmtId="0" fontId="8" fillId="0" borderId="86" xfId="0" applyFont="1" applyBorder="1" applyAlignment="1" applyProtection="1">
      <alignment horizontal="left" vertical="center" wrapText="1" indent="3"/>
      <protection/>
    </xf>
    <xf numFmtId="0" fontId="8" fillId="0" borderId="95" xfId="0" applyFont="1" applyBorder="1" applyAlignment="1" applyProtection="1">
      <alignment horizontal="left" vertical="center" wrapText="1" indent="3"/>
      <protection/>
    </xf>
    <xf numFmtId="0" fontId="8" fillId="0" borderId="19" xfId="0" applyFont="1" applyBorder="1" applyAlignment="1" applyProtection="1">
      <alignment horizontal="left" vertical="center" wrapText="1" indent="3"/>
      <protection/>
    </xf>
    <xf numFmtId="0" fontId="8" fillId="0" borderId="22" xfId="0" applyFont="1" applyBorder="1" applyAlignment="1" applyProtection="1">
      <alignment horizontal="left" vertical="center" wrapText="1" indent="3"/>
      <protection/>
    </xf>
    <xf numFmtId="0" fontId="5" fillId="0" borderId="96" xfId="0" applyFont="1" applyBorder="1" applyAlignment="1" applyProtection="1">
      <alignment horizontal="left" vertical="center" wrapText="1" indent="1"/>
      <protection/>
    </xf>
    <xf numFmtId="0" fontId="5" fillId="0" borderId="114" xfId="0" applyFont="1" applyBorder="1" applyAlignment="1" applyProtection="1">
      <alignment horizontal="left" vertical="center" wrapText="1" indent="1"/>
      <protection/>
    </xf>
    <xf numFmtId="0" fontId="5" fillId="0" borderId="106" xfId="0" applyFont="1" applyBorder="1" applyAlignment="1" applyProtection="1">
      <alignment horizontal="left" vertical="center" wrapText="1" indent="1"/>
      <protection/>
    </xf>
    <xf numFmtId="0" fontId="8" fillId="0" borderId="19" xfId="0" applyFont="1" applyBorder="1" applyAlignment="1" applyProtection="1">
      <alignment horizontal="left" vertical="center" indent="3"/>
      <protection/>
    </xf>
    <xf numFmtId="0" fontId="8" fillId="0" borderId="86" xfId="0" applyFont="1" applyBorder="1" applyAlignment="1" applyProtection="1">
      <alignment horizontal="left" vertical="center" indent="3"/>
      <protection/>
    </xf>
    <xf numFmtId="0" fontId="8" fillId="0" borderId="95" xfId="0" applyFont="1" applyBorder="1" applyAlignment="1" applyProtection="1">
      <alignment horizontal="left" vertical="center" indent="3"/>
      <protection/>
    </xf>
    <xf numFmtId="0" fontId="8" fillId="0" borderId="22" xfId="0" applyFont="1" applyBorder="1" applyAlignment="1" applyProtection="1">
      <alignment horizontal="left" vertical="center" indent="3"/>
      <protection/>
    </xf>
    <xf numFmtId="0" fontId="8" fillId="0" borderId="108" xfId="0" applyFont="1" applyBorder="1" applyAlignment="1" applyProtection="1">
      <alignment horizontal="left" vertical="center" indent="3"/>
      <protection/>
    </xf>
    <xf numFmtId="0" fontId="8" fillId="0" borderId="103" xfId="0" applyFont="1" applyBorder="1" applyAlignment="1" applyProtection="1">
      <alignment horizontal="left" vertical="center" indent="3"/>
      <protection/>
    </xf>
    <xf numFmtId="0" fontId="8" fillId="0" borderId="29" xfId="0" applyFont="1" applyBorder="1" applyAlignment="1" applyProtection="1">
      <alignment horizontal="left" vertical="center" indent="1"/>
      <protection/>
    </xf>
    <xf numFmtId="0" fontId="8" fillId="0" borderId="15" xfId="0" applyFont="1" applyBorder="1" applyAlignment="1" applyProtection="1">
      <alignment horizontal="left" vertical="center" indent="1"/>
      <protection/>
    </xf>
    <xf numFmtId="0" fontId="8" fillId="0" borderId="73" xfId="0" applyFont="1" applyBorder="1" applyAlignment="1" applyProtection="1">
      <alignment horizontal="left" vertical="center" indent="1"/>
      <protection/>
    </xf>
    <xf numFmtId="0" fontId="8" fillId="0" borderId="54" xfId="0" applyFont="1" applyBorder="1" applyAlignment="1" applyProtection="1">
      <alignment horizontal="left" vertical="center" wrapText="1" indent="2"/>
      <protection/>
    </xf>
    <xf numFmtId="0" fontId="8" fillId="0" borderId="91" xfId="0" applyFont="1" applyBorder="1" applyAlignment="1" applyProtection="1">
      <alignment horizontal="left" vertical="center" wrapText="1" indent="2"/>
      <protection/>
    </xf>
    <xf numFmtId="0" fontId="8" fillId="0" borderId="98" xfId="0" applyFont="1" applyFill="1" applyBorder="1" applyAlignment="1" applyProtection="1">
      <alignment horizontal="center" vertical="center"/>
      <protection/>
    </xf>
    <xf numFmtId="0" fontId="8" fillId="0" borderId="82" xfId="0" applyFont="1" applyFill="1" applyBorder="1" applyAlignment="1" applyProtection="1">
      <alignment horizontal="center" vertical="center"/>
      <protection/>
    </xf>
    <xf numFmtId="0" fontId="5" fillId="34" borderId="0" xfId="0" applyFont="1" applyFill="1" applyAlignment="1" applyProtection="1">
      <alignment/>
      <protection locked="0"/>
    </xf>
    <xf numFmtId="0" fontId="8" fillId="0" borderId="19" xfId="0" applyFont="1" applyBorder="1" applyAlignment="1" applyProtection="1">
      <alignment horizontal="left" vertical="center" wrapText="1" indent="2"/>
      <protection/>
    </xf>
    <xf numFmtId="0" fontId="8" fillId="0" borderId="86" xfId="0" applyFont="1" applyBorder="1" applyAlignment="1" applyProtection="1">
      <alignment horizontal="left" vertical="center" wrapText="1" indent="2"/>
      <protection/>
    </xf>
    <xf numFmtId="0" fontId="8" fillId="0" borderId="22" xfId="0" applyFont="1" applyBorder="1" applyAlignment="1" applyProtection="1">
      <alignment horizontal="left" vertical="center" wrapText="1" indent="2"/>
      <protection/>
    </xf>
    <xf numFmtId="0" fontId="8" fillId="0" borderId="108" xfId="0" applyFont="1" applyBorder="1" applyAlignment="1" applyProtection="1">
      <alignment horizontal="left" vertical="center" wrapText="1" indent="2"/>
      <protection/>
    </xf>
    <xf numFmtId="0" fontId="8" fillId="0" borderId="19" xfId="0" applyFont="1" applyBorder="1" applyAlignment="1" applyProtection="1">
      <alignment horizontal="left" vertical="center" indent="2"/>
      <protection/>
    </xf>
    <xf numFmtId="0" fontId="8" fillId="0" borderId="86" xfId="0" applyFont="1" applyBorder="1" applyAlignment="1" applyProtection="1">
      <alignment horizontal="left" vertical="center" indent="2"/>
      <protection/>
    </xf>
    <xf numFmtId="0" fontId="8" fillId="0" borderId="31" xfId="0" applyFont="1" applyBorder="1" applyAlignment="1" applyProtection="1">
      <alignment horizontal="left" vertical="center" indent="2"/>
      <protection/>
    </xf>
    <xf numFmtId="0" fontId="8" fillId="0" borderId="84" xfId="0" applyFont="1" applyBorder="1" applyAlignment="1" applyProtection="1">
      <alignment horizontal="left" vertical="center" indent="2"/>
      <protection/>
    </xf>
    <xf numFmtId="0" fontId="8" fillId="0" borderId="22" xfId="0" applyFont="1" applyBorder="1" applyAlignment="1" applyProtection="1">
      <alignment horizontal="left" vertical="center" indent="1"/>
      <protection/>
    </xf>
    <xf numFmtId="0" fontId="8" fillId="0" borderId="108" xfId="0" applyFont="1" applyBorder="1" applyAlignment="1" applyProtection="1">
      <alignment horizontal="left" vertical="center" indent="1"/>
      <protection/>
    </xf>
    <xf numFmtId="0" fontId="8" fillId="0" borderId="103" xfId="0" applyFont="1" applyBorder="1" applyAlignment="1" applyProtection="1">
      <alignment horizontal="left" vertical="center" indent="1"/>
      <protection/>
    </xf>
    <xf numFmtId="0" fontId="8" fillId="0" borderId="29" xfId="0" applyFont="1" applyBorder="1" applyAlignment="1" applyProtection="1">
      <alignment horizontal="left" vertical="center" wrapText="1" indent="1"/>
      <protection/>
    </xf>
    <xf numFmtId="0" fontId="8" fillId="0" borderId="19" xfId="0" applyFont="1" applyBorder="1" applyAlignment="1" applyProtection="1">
      <alignment horizontal="left" vertical="center" wrapText="1" indent="1"/>
      <protection/>
    </xf>
    <xf numFmtId="0" fontId="8" fillId="0" borderId="86" xfId="0" applyFont="1" applyBorder="1" applyAlignment="1" applyProtection="1">
      <alignment horizontal="left" vertical="center" wrapText="1" indent="1"/>
      <protection/>
    </xf>
    <xf numFmtId="0" fontId="8" fillId="0" borderId="95" xfId="0" applyFont="1" applyBorder="1" applyAlignment="1" applyProtection="1">
      <alignment horizontal="left" vertical="center" wrapText="1" indent="1"/>
      <protection/>
    </xf>
    <xf numFmtId="0" fontId="8" fillId="0" borderId="19" xfId="0" applyFont="1" applyBorder="1" applyAlignment="1" applyProtection="1">
      <alignment horizontal="left" vertical="center" indent="1"/>
      <protection/>
    </xf>
    <xf numFmtId="0" fontId="8" fillId="0" borderId="86" xfId="0" applyFont="1" applyBorder="1" applyAlignment="1" applyProtection="1">
      <alignment horizontal="left" vertical="center" indent="1"/>
      <protection/>
    </xf>
    <xf numFmtId="0" fontId="8" fillId="0" borderId="95" xfId="0" applyFont="1" applyBorder="1" applyAlignment="1" applyProtection="1">
      <alignment horizontal="left" vertical="center" indent="1"/>
      <protection/>
    </xf>
    <xf numFmtId="0" fontId="5" fillId="0" borderId="19" xfId="0" applyFont="1" applyBorder="1" applyAlignment="1" applyProtection="1">
      <alignment horizontal="left" vertical="center" indent="1"/>
      <protection/>
    </xf>
    <xf numFmtId="0" fontId="5" fillId="0" borderId="86" xfId="0" applyFont="1" applyBorder="1" applyAlignment="1" applyProtection="1">
      <alignment horizontal="left" vertical="center" indent="1"/>
      <protection/>
    </xf>
    <xf numFmtId="0" fontId="5" fillId="0" borderId="22" xfId="0" applyFont="1" applyBorder="1" applyAlignment="1" applyProtection="1">
      <alignment horizontal="left" vertical="center" indent="1"/>
      <protection/>
    </xf>
    <xf numFmtId="0" fontId="5" fillId="0" borderId="108" xfId="0" applyFont="1" applyBorder="1" applyAlignment="1" applyProtection="1">
      <alignment horizontal="left" vertical="center" indent="1"/>
      <protection/>
    </xf>
    <xf numFmtId="0" fontId="8" fillId="0" borderId="138" xfId="0" applyFont="1" applyBorder="1" applyAlignment="1" applyProtection="1">
      <alignment horizontal="left" vertical="center" wrapText="1" indent="1"/>
      <protection/>
    </xf>
    <xf numFmtId="0" fontId="8" fillId="0" borderId="87" xfId="0" applyFont="1" applyBorder="1" applyAlignment="1" applyProtection="1">
      <alignment horizontal="left" vertical="center" wrapText="1" indent="1"/>
      <protection/>
    </xf>
    <xf numFmtId="0" fontId="27" fillId="0" borderId="0" xfId="0" applyFont="1" applyFill="1" applyAlignment="1" applyProtection="1">
      <alignment horizontal="center"/>
      <protection/>
    </xf>
    <xf numFmtId="0" fontId="26" fillId="0" borderId="0" xfId="0" applyFont="1" applyAlignment="1" applyProtection="1">
      <alignment horizontal="center"/>
      <protection/>
    </xf>
    <xf numFmtId="0" fontId="8" fillId="0" borderId="22" xfId="0" applyFont="1" applyBorder="1" applyAlignment="1" applyProtection="1">
      <alignment horizontal="left" vertical="center" wrapText="1" indent="4"/>
      <protection/>
    </xf>
    <xf numFmtId="0" fontId="8" fillId="0" borderId="108" xfId="0" applyFont="1" applyBorder="1" applyAlignment="1" applyProtection="1">
      <alignment horizontal="left" vertical="center" wrapText="1" indent="4"/>
      <protection/>
    </xf>
    <xf numFmtId="0" fontId="5" fillId="0" borderId="0" xfId="0" applyFont="1" applyAlignment="1" applyProtection="1">
      <alignment vertical="center" wrapText="1"/>
      <protection/>
    </xf>
    <xf numFmtId="0" fontId="8" fillId="0" borderId="139" xfId="0" applyFont="1" applyBorder="1" applyAlignment="1" applyProtection="1">
      <alignment horizontal="left" vertical="center" wrapText="1" indent="1"/>
      <protection/>
    </xf>
    <xf numFmtId="0" fontId="8" fillId="0" borderId="19" xfId="0" applyFont="1" applyBorder="1" applyAlignment="1" applyProtection="1">
      <alignment horizontal="left" vertical="center" wrapText="1" indent="4"/>
      <protection/>
    </xf>
    <xf numFmtId="0" fontId="18" fillId="0" borderId="0" xfId="0" applyNumberFormat="1" applyFont="1" applyAlignment="1" applyProtection="1">
      <alignment horizontal="left" vertical="center" wrapText="1" indent="1"/>
      <protection/>
    </xf>
    <xf numFmtId="0" fontId="5" fillId="0" borderId="89" xfId="0" applyFont="1" applyBorder="1" applyAlignment="1" applyProtection="1">
      <alignment horizontal="left" vertical="center" wrapText="1" indent="1"/>
      <protection/>
    </xf>
    <xf numFmtId="0" fontId="8" fillId="0" borderId="30" xfId="0" applyFont="1" applyBorder="1" applyAlignment="1" applyProtection="1">
      <alignment horizontal="left" vertical="center" wrapText="1" indent="3"/>
      <protection/>
    </xf>
    <xf numFmtId="0" fontId="8" fillId="0" borderId="55" xfId="0" applyFont="1" applyBorder="1" applyAlignment="1" applyProtection="1">
      <alignment horizontal="left" vertical="center" wrapText="1" indent="3"/>
      <protection/>
    </xf>
    <xf numFmtId="0" fontId="8" fillId="0" borderId="76" xfId="0" applyFont="1" applyBorder="1" applyAlignment="1" applyProtection="1">
      <alignment horizontal="left" vertical="center" wrapText="1" indent="3"/>
      <protection/>
    </xf>
    <xf numFmtId="3" fontId="9" fillId="0" borderId="64" xfId="0" applyNumberFormat="1" applyFont="1" applyFill="1" applyBorder="1" applyAlignment="1" applyProtection="1">
      <alignment horizontal="center" vertical="center"/>
      <protection/>
    </xf>
    <xf numFmtId="3" fontId="9" fillId="0" borderId="38" xfId="0" applyNumberFormat="1" applyFont="1" applyFill="1" applyBorder="1" applyAlignment="1" applyProtection="1">
      <alignment horizontal="center" vertical="center"/>
      <protection/>
    </xf>
    <xf numFmtId="3" fontId="9" fillId="0" borderId="23" xfId="0" applyNumberFormat="1" applyFont="1" applyFill="1" applyBorder="1" applyAlignment="1" applyProtection="1">
      <alignment horizontal="center" vertical="center"/>
      <protection/>
    </xf>
    <xf numFmtId="0" fontId="5" fillId="0" borderId="37" xfId="0" applyFont="1" applyBorder="1" applyAlignment="1" applyProtection="1">
      <alignment horizontal="left" vertical="center" wrapText="1" indent="1"/>
      <protection/>
    </xf>
    <xf numFmtId="0" fontId="5" fillId="0" borderId="33" xfId="0" applyFont="1" applyBorder="1" applyAlignment="1" applyProtection="1">
      <alignment horizontal="left" vertical="center" wrapText="1" indent="1"/>
      <protection/>
    </xf>
    <xf numFmtId="0" fontId="5" fillId="0" borderId="34" xfId="0" applyFont="1" applyBorder="1" applyAlignment="1" applyProtection="1">
      <alignment horizontal="left" vertical="center" wrapText="1" indent="1"/>
      <protection/>
    </xf>
    <xf numFmtId="0" fontId="8" fillId="0" borderId="73" xfId="0" applyFont="1" applyBorder="1" applyAlignment="1" applyProtection="1">
      <alignment horizontal="left" vertical="center" wrapText="1" indent="1"/>
      <protection/>
    </xf>
    <xf numFmtId="186" fontId="8" fillId="6" borderId="57" xfId="0" applyNumberFormat="1" applyFont="1" applyFill="1" applyBorder="1" applyAlignment="1">
      <alignment horizontal="center" vertical="center"/>
    </xf>
    <xf numFmtId="186" fontId="8" fillId="6" borderId="49" xfId="0" applyNumberFormat="1" applyFont="1" applyFill="1" applyBorder="1" applyAlignment="1">
      <alignment horizontal="left" vertical="center" wrapText="1" indent="1"/>
    </xf>
    <xf numFmtId="3" fontId="8" fillId="6" borderId="78" xfId="0" applyNumberFormat="1" applyFont="1" applyFill="1" applyBorder="1" applyAlignment="1">
      <alignment horizontal="center" vertical="center"/>
    </xf>
    <xf numFmtId="190" fontId="9" fillId="6" borderId="78" xfId="0" applyNumberFormat="1" applyFont="1" applyFill="1" applyBorder="1" applyAlignment="1">
      <alignment horizontal="center" vertical="center"/>
    </xf>
    <xf numFmtId="186" fontId="9" fillId="6" borderId="80" xfId="0" applyNumberFormat="1" applyFont="1" applyFill="1" applyBorder="1" applyAlignment="1">
      <alignment horizontal="center" vertical="center"/>
    </xf>
    <xf numFmtId="49" fontId="8" fillId="6" borderId="0" xfId="0" applyNumberFormat="1" applyFont="1" applyFill="1" applyAlignment="1">
      <alignment/>
    </xf>
    <xf numFmtId="0" fontId="8" fillId="6" borderId="0" xfId="0" applyFont="1" applyFill="1" applyAlignment="1">
      <alignment/>
    </xf>
    <xf numFmtId="0" fontId="8" fillId="6" borderId="0" xfId="0" applyFont="1" applyFill="1" applyAlignment="1">
      <alignment/>
    </xf>
    <xf numFmtId="1" fontId="8" fillId="6" borderId="0" xfId="0" applyNumberFormat="1" applyFont="1" applyFill="1" applyAlignment="1">
      <alignment/>
    </xf>
    <xf numFmtId="190" fontId="8" fillId="6" borderId="78" xfId="0" applyNumberFormat="1" applyFont="1" applyFill="1" applyBorder="1" applyAlignment="1">
      <alignment horizontal="center" vertical="center"/>
    </xf>
    <xf numFmtId="3" fontId="8" fillId="6" borderId="140" xfId="0" applyNumberFormat="1" applyFont="1" applyFill="1" applyBorder="1" applyAlignment="1">
      <alignment horizontal="right" vertical="center"/>
    </xf>
    <xf numFmtId="3" fontId="8" fillId="6" borderId="141" xfId="0" applyNumberFormat="1" applyFont="1" applyFill="1" applyBorder="1" applyAlignment="1">
      <alignment horizontal="right" vertical="center"/>
    </xf>
    <xf numFmtId="186" fontId="8" fillId="6" borderId="50" xfId="0" applyNumberFormat="1" applyFont="1" applyFill="1" applyBorder="1" applyAlignment="1">
      <alignment horizontal="center" vertical="center"/>
    </xf>
    <xf numFmtId="0" fontId="15" fillId="6" borderId="0" xfId="0" applyFont="1" applyFill="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3467100</xdr:colOff>
      <xdr:row>5</xdr:row>
      <xdr:rowOff>9525</xdr:rowOff>
    </xdr:from>
    <xdr:to>
      <xdr:col>7</xdr:col>
      <xdr:colOff>371475</xdr:colOff>
      <xdr:row>9</xdr:row>
      <xdr:rowOff>200025</xdr:rowOff>
    </xdr:to>
    <xdr:sp>
      <xdr:nvSpPr>
        <xdr:cNvPr id="1" name="Oval 4"/>
        <xdr:cNvSpPr>
          <a:spLocks/>
        </xdr:cNvSpPr>
      </xdr:nvSpPr>
      <xdr:spPr>
        <a:xfrm>
          <a:off x="7115175" y="1257300"/>
          <a:ext cx="1552575" cy="10191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O332"/>
  <sheetViews>
    <sheetView showGridLines="0" zoomScaleSheetLayoutView="85" zoomScalePageLayoutView="0" workbookViewId="0" topLeftCell="A38">
      <selection activeCell="B39" sqref="B39:I39"/>
    </sheetView>
  </sheetViews>
  <sheetFormatPr defaultColWidth="9.140625" defaultRowHeight="15" customHeight="1"/>
  <cols>
    <col min="1" max="1" width="4.28125" style="643" customWidth="1"/>
    <col min="2" max="2" width="17.7109375" style="308" customWidth="1"/>
    <col min="3" max="3" width="13.421875" style="308" customWidth="1"/>
    <col min="4" max="4" width="19.28125" style="308" customWidth="1"/>
    <col min="5" max="5" width="57.140625" style="308" customWidth="1"/>
    <col min="6" max="6" width="4.57421875" style="308" customWidth="1"/>
    <col min="7" max="7" width="8.00390625" style="308" customWidth="1"/>
    <col min="8" max="8" width="6.57421875" style="308" customWidth="1"/>
    <col min="9" max="9" width="32.28125" style="308" customWidth="1"/>
    <col min="10" max="10" width="3.57421875" style="308" customWidth="1"/>
    <col min="11" max="16" width="9.140625" style="308" customWidth="1"/>
    <col min="17" max="17" width="2.140625" style="322" customWidth="1"/>
    <col min="18" max="16384" width="9.140625" style="308" customWidth="1"/>
  </cols>
  <sheetData>
    <row r="1" spans="1:41" s="302" customFormat="1" ht="15" customHeight="1">
      <c r="A1" s="632"/>
      <c r="Q1" s="303"/>
      <c r="AO1" s="302" t="s">
        <v>0</v>
      </c>
    </row>
    <row r="2" spans="1:41" s="302" customFormat="1" ht="18.75" customHeight="1">
      <c r="A2" s="632"/>
      <c r="E2" s="304" t="s">
        <v>124</v>
      </c>
      <c r="Q2" s="303"/>
      <c r="AO2" s="302" t="s">
        <v>1</v>
      </c>
    </row>
    <row r="3" spans="1:41" s="302" customFormat="1" ht="33.75" customHeight="1">
      <c r="A3" s="632"/>
      <c r="B3" s="656" t="s">
        <v>380</v>
      </c>
      <c r="C3" s="656"/>
      <c r="D3" s="656"/>
      <c r="E3" s="656"/>
      <c r="I3" s="421"/>
      <c r="Q3" s="303"/>
      <c r="AO3" s="302" t="s">
        <v>2</v>
      </c>
    </row>
    <row r="4" spans="1:17" s="302" customFormat="1" ht="15" customHeight="1">
      <c r="A4" s="632"/>
      <c r="G4" s="305" t="s">
        <v>125</v>
      </c>
      <c r="Q4" s="303"/>
    </row>
    <row r="5" spans="1:17" s="302" customFormat="1" ht="15.75" customHeight="1">
      <c r="A5" s="632"/>
      <c r="F5" s="306"/>
      <c r="G5" s="306"/>
      <c r="Q5" s="303"/>
    </row>
    <row r="6" spans="1:17" s="302" customFormat="1" ht="15.75" customHeight="1">
      <c r="A6" s="632"/>
      <c r="B6" s="307" t="s">
        <v>129</v>
      </c>
      <c r="I6" s="302" t="s">
        <v>127</v>
      </c>
      <c r="Q6" s="303"/>
    </row>
    <row r="7" spans="1:17" s="302" customFormat="1" ht="18" customHeight="1">
      <c r="A7" s="632"/>
      <c r="B7" s="302" t="s">
        <v>130</v>
      </c>
      <c r="C7" s="308" t="s">
        <v>131</v>
      </c>
      <c r="F7" s="309" t="s">
        <v>126</v>
      </c>
      <c r="G7" s="328">
        <v>2.5</v>
      </c>
      <c r="I7" s="302" t="s">
        <v>128</v>
      </c>
      <c r="Q7" s="303"/>
    </row>
    <row r="8" spans="1:17" s="302" customFormat="1" ht="15.75" customHeight="1">
      <c r="A8" s="632"/>
      <c r="C8" s="308"/>
      <c r="F8" s="309" t="s">
        <v>126</v>
      </c>
      <c r="G8" s="329">
        <v>4</v>
      </c>
      <c r="Q8" s="303"/>
    </row>
    <row r="9" spans="1:17" s="302" customFormat="1" ht="15.75" customHeight="1">
      <c r="A9" s="632"/>
      <c r="F9" s="309" t="s">
        <v>126</v>
      </c>
      <c r="G9" s="330">
        <v>6</v>
      </c>
      <c r="Q9" s="303"/>
    </row>
    <row r="10" spans="1:5" s="303" customFormat="1" ht="15.75" customHeight="1">
      <c r="A10" s="633"/>
      <c r="B10" s="310"/>
      <c r="C10" s="311"/>
      <c r="D10" s="312"/>
      <c r="E10" s="313"/>
    </row>
    <row r="11" spans="1:17" s="302" customFormat="1" ht="15" customHeight="1">
      <c r="A11" s="632"/>
      <c r="B11" s="302" t="s">
        <v>132</v>
      </c>
      <c r="E11" s="377"/>
      <c r="F11" s="307"/>
      <c r="G11" s="307"/>
      <c r="Q11" s="303"/>
    </row>
    <row r="12" spans="1:17" s="302" customFormat="1" ht="15" customHeight="1">
      <c r="A12" s="632"/>
      <c r="B12" s="302" t="s">
        <v>133</v>
      </c>
      <c r="E12" s="50"/>
      <c r="F12" s="307"/>
      <c r="G12" s="307"/>
      <c r="Q12" s="303"/>
    </row>
    <row r="13" spans="1:17" s="302" customFormat="1" ht="15" customHeight="1">
      <c r="A13" s="632"/>
      <c r="B13" s="302" t="s">
        <v>134</v>
      </c>
      <c r="E13" s="50"/>
      <c r="F13" s="307"/>
      <c r="G13" s="307"/>
      <c r="Q13" s="303"/>
    </row>
    <row r="14" spans="1:17" s="302" customFormat="1" ht="15" customHeight="1">
      <c r="A14" s="632"/>
      <c r="E14" s="314"/>
      <c r="F14" s="307"/>
      <c r="G14" s="307"/>
      <c r="Q14" s="303"/>
    </row>
    <row r="15" spans="1:17" s="315" customFormat="1" ht="15" customHeight="1">
      <c r="A15" s="634"/>
      <c r="B15" s="445" t="s">
        <v>135</v>
      </c>
      <c r="E15" s="509">
        <v>2010</v>
      </c>
      <c r="F15" s="316"/>
      <c r="G15" s="316"/>
      <c r="Q15" s="317"/>
    </row>
    <row r="16" spans="1:17" s="302" customFormat="1" ht="15" customHeight="1">
      <c r="A16" s="632"/>
      <c r="E16" s="314"/>
      <c r="F16" s="307"/>
      <c r="G16" s="307"/>
      <c r="Q16" s="303"/>
    </row>
    <row r="17" spans="1:17" s="302" customFormat="1" ht="15" customHeight="1">
      <c r="A17" s="632"/>
      <c r="B17" s="302" t="s">
        <v>136</v>
      </c>
      <c r="E17" s="50" t="s">
        <v>381</v>
      </c>
      <c r="F17" s="307"/>
      <c r="G17" s="307"/>
      <c r="Q17" s="303"/>
    </row>
    <row r="18" spans="1:17" s="302" customFormat="1" ht="15" customHeight="1">
      <c r="A18" s="632"/>
      <c r="B18" s="302" t="s">
        <v>137</v>
      </c>
      <c r="E18" s="50" t="s">
        <v>382</v>
      </c>
      <c r="F18" s="307"/>
      <c r="G18" s="307"/>
      <c r="Q18" s="303"/>
    </row>
    <row r="19" spans="1:17" s="302" customFormat="1" ht="15" customHeight="1">
      <c r="A19" s="632"/>
      <c r="E19" s="314"/>
      <c r="F19" s="307"/>
      <c r="G19" s="307"/>
      <c r="Q19" s="303"/>
    </row>
    <row r="20" spans="1:17" s="302" customFormat="1" ht="15" customHeight="1">
      <c r="A20" s="632"/>
      <c r="B20" s="302" t="s">
        <v>138</v>
      </c>
      <c r="D20" s="302" t="s">
        <v>139</v>
      </c>
      <c r="E20" s="487" t="s">
        <v>383</v>
      </c>
      <c r="F20" s="307"/>
      <c r="G20" s="307"/>
      <c r="Q20" s="303"/>
    </row>
    <row r="21" spans="1:17" s="302" customFormat="1" ht="15" customHeight="1">
      <c r="A21" s="632"/>
      <c r="D21" s="302" t="s">
        <v>140</v>
      </c>
      <c r="E21" s="50"/>
      <c r="F21" s="307"/>
      <c r="G21" s="307"/>
      <c r="Q21" s="303"/>
    </row>
    <row r="22" spans="1:17" s="302" customFormat="1" ht="15" customHeight="1">
      <c r="A22" s="632"/>
      <c r="E22" s="314"/>
      <c r="F22" s="307"/>
      <c r="G22" s="307"/>
      <c r="Q22" s="303"/>
    </row>
    <row r="23" spans="1:17" s="302" customFormat="1" ht="15" customHeight="1">
      <c r="A23" s="632"/>
      <c r="D23" s="302" t="s">
        <v>141</v>
      </c>
      <c r="E23" s="50"/>
      <c r="F23" s="307"/>
      <c r="G23" s="307"/>
      <c r="Q23" s="303"/>
    </row>
    <row r="24" spans="1:17" s="302" customFormat="1" ht="15" customHeight="1">
      <c r="A24" s="632"/>
      <c r="B24" s="510"/>
      <c r="E24" s="314"/>
      <c r="F24" s="307"/>
      <c r="G24" s="307"/>
      <c r="Q24" s="303"/>
    </row>
    <row r="25" spans="1:17" s="302" customFormat="1" ht="15" customHeight="1">
      <c r="A25" s="632"/>
      <c r="D25" s="302" t="s">
        <v>142</v>
      </c>
      <c r="E25" s="50"/>
      <c r="F25" s="307"/>
      <c r="G25" s="307"/>
      <c r="Q25" s="303"/>
    </row>
    <row r="26" spans="1:17" s="302" customFormat="1" ht="15" customHeight="1">
      <c r="A26" s="632"/>
      <c r="E26" s="314"/>
      <c r="F26" s="307"/>
      <c r="G26" s="307"/>
      <c r="Q26" s="303"/>
    </row>
    <row r="27" spans="1:16" s="315" customFormat="1" ht="15" customHeight="1">
      <c r="A27" s="634"/>
      <c r="B27" s="315" t="s">
        <v>143</v>
      </c>
      <c r="E27" s="51" t="s">
        <v>384</v>
      </c>
      <c r="F27" s="316"/>
      <c r="G27" s="316"/>
      <c r="P27" s="317"/>
    </row>
    <row r="28" spans="1:16" s="318" customFormat="1" ht="15" customHeight="1">
      <c r="A28" s="635"/>
      <c r="F28" s="319"/>
      <c r="G28" s="319"/>
      <c r="P28" s="310"/>
    </row>
    <row r="29" spans="1:16" s="321" customFormat="1" ht="15" customHeight="1">
      <c r="A29" s="636"/>
      <c r="B29" s="320" t="s">
        <v>144</v>
      </c>
      <c r="P29" s="322"/>
    </row>
    <row r="30" spans="1:16" s="321" customFormat="1" ht="15" customHeight="1">
      <c r="A30" s="637" t="s">
        <v>113</v>
      </c>
      <c r="B30" s="658" t="s">
        <v>145</v>
      </c>
      <c r="C30" s="658"/>
      <c r="D30" s="658"/>
      <c r="E30" s="658"/>
      <c r="P30" s="322"/>
    </row>
    <row r="31" spans="1:16" s="324" customFormat="1" ht="15" customHeight="1">
      <c r="A31" s="638" t="s">
        <v>114</v>
      </c>
      <c r="B31" s="659" t="s">
        <v>146</v>
      </c>
      <c r="C31" s="659"/>
      <c r="D31" s="659"/>
      <c r="E31" s="659"/>
      <c r="F31" s="659"/>
      <c r="G31" s="659"/>
      <c r="H31" s="323"/>
      <c r="I31" s="323"/>
      <c r="P31" s="325"/>
    </row>
    <row r="32" spans="1:9" s="322" customFormat="1" ht="30.75" customHeight="1">
      <c r="A32" s="639" t="s">
        <v>115</v>
      </c>
      <c r="B32" s="657" t="s">
        <v>156</v>
      </c>
      <c r="C32" s="657"/>
      <c r="D32" s="657"/>
      <c r="E32" s="657"/>
      <c r="F32" s="657"/>
      <c r="G32" s="657"/>
      <c r="H32" s="657"/>
      <c r="I32" s="657"/>
    </row>
    <row r="33" spans="1:11" s="322" customFormat="1" ht="31.5" customHeight="1">
      <c r="A33" s="639" t="s">
        <v>116</v>
      </c>
      <c r="B33" s="657" t="s">
        <v>147</v>
      </c>
      <c r="C33" s="657"/>
      <c r="D33" s="657"/>
      <c r="E33" s="657"/>
      <c r="F33" s="657"/>
      <c r="G33" s="657"/>
      <c r="H33" s="657"/>
      <c r="I33" s="657"/>
      <c r="K33" s="645"/>
    </row>
    <row r="34" spans="1:10" s="322" customFormat="1" ht="12.75" customHeight="1">
      <c r="A34" s="639" t="s">
        <v>117</v>
      </c>
      <c r="B34" s="657" t="s">
        <v>157</v>
      </c>
      <c r="C34" s="657"/>
      <c r="D34" s="657"/>
      <c r="E34" s="657"/>
      <c r="F34" s="657"/>
      <c r="G34" s="657"/>
      <c r="H34" s="657"/>
      <c r="I34" s="657"/>
      <c r="J34" s="326"/>
    </row>
    <row r="35" spans="1:16" s="321" customFormat="1" ht="15" customHeight="1">
      <c r="A35" s="638" t="s">
        <v>118</v>
      </c>
      <c r="B35" s="657" t="s">
        <v>148</v>
      </c>
      <c r="C35" s="657"/>
      <c r="D35" s="657"/>
      <c r="E35" s="657"/>
      <c r="F35" s="657"/>
      <c r="G35" s="657"/>
      <c r="H35" s="657"/>
      <c r="I35" s="657"/>
      <c r="J35" s="322"/>
      <c r="P35" s="322"/>
    </row>
    <row r="36" spans="1:16" s="321" customFormat="1" ht="43.5" customHeight="1">
      <c r="A36" s="640" t="s">
        <v>119</v>
      </c>
      <c r="B36" s="657" t="s">
        <v>149</v>
      </c>
      <c r="C36" s="657"/>
      <c r="D36" s="657"/>
      <c r="E36" s="657"/>
      <c r="F36" s="657"/>
      <c r="G36" s="657"/>
      <c r="H36" s="657"/>
      <c r="I36" s="657"/>
      <c r="P36" s="322"/>
    </row>
    <row r="37" spans="1:16" s="321" customFormat="1" ht="27" customHeight="1">
      <c r="A37" s="640" t="s">
        <v>123</v>
      </c>
      <c r="B37" s="657" t="s">
        <v>150</v>
      </c>
      <c r="C37" s="657"/>
      <c r="D37" s="657"/>
      <c r="E37" s="657"/>
      <c r="F37" s="657"/>
      <c r="G37" s="657"/>
      <c r="H37" s="657"/>
      <c r="I37" s="657"/>
      <c r="P37" s="322"/>
    </row>
    <row r="38" spans="1:16" s="321" customFormat="1" ht="15" customHeight="1">
      <c r="A38" s="641" t="s">
        <v>120</v>
      </c>
      <c r="B38" s="657" t="s">
        <v>151</v>
      </c>
      <c r="C38" s="657"/>
      <c r="D38" s="657"/>
      <c r="E38" s="657"/>
      <c r="F38" s="657"/>
      <c r="G38" s="657"/>
      <c r="H38" s="657"/>
      <c r="I38" s="657"/>
      <c r="P38" s="322"/>
    </row>
    <row r="39" spans="1:9" s="322" customFormat="1" ht="30" customHeight="1">
      <c r="A39" s="646" t="s">
        <v>121</v>
      </c>
      <c r="B39" s="657" t="s">
        <v>152</v>
      </c>
      <c r="C39" s="657"/>
      <c r="D39" s="657"/>
      <c r="E39" s="657"/>
      <c r="F39" s="657"/>
      <c r="G39" s="657"/>
      <c r="H39" s="657"/>
      <c r="I39" s="657"/>
    </row>
    <row r="40" spans="1:16" s="321" customFormat="1" ht="15" customHeight="1">
      <c r="A40" s="642" t="s">
        <v>122</v>
      </c>
      <c r="B40" s="327" t="s">
        <v>153</v>
      </c>
      <c r="C40" s="324" t="s">
        <v>154</v>
      </c>
      <c r="D40" s="324"/>
      <c r="E40" s="324"/>
      <c r="F40" s="324"/>
      <c r="G40" s="324"/>
      <c r="H40" s="324"/>
      <c r="I40" s="324"/>
      <c r="P40" s="322"/>
    </row>
    <row r="41" spans="1:16" s="324" customFormat="1" ht="15" customHeight="1">
      <c r="A41" s="638"/>
      <c r="C41" s="323" t="s">
        <v>155</v>
      </c>
      <c r="P41" s="325"/>
    </row>
    <row r="42" spans="1:17" s="321" customFormat="1" ht="15" customHeight="1">
      <c r="A42" s="636"/>
      <c r="Q42" s="322"/>
    </row>
    <row r="43" spans="1:17" s="321" customFormat="1" ht="15" customHeight="1">
      <c r="A43" s="636"/>
      <c r="Q43" s="322"/>
    </row>
    <row r="44" spans="1:17" s="321" customFormat="1" ht="15" customHeight="1">
      <c r="A44" s="636"/>
      <c r="Q44" s="322"/>
    </row>
    <row r="45" spans="1:17" s="321" customFormat="1" ht="15" customHeight="1">
      <c r="A45" s="636"/>
      <c r="Q45" s="322"/>
    </row>
    <row r="46" spans="1:17" s="321" customFormat="1" ht="15" customHeight="1">
      <c r="A46" s="636"/>
      <c r="Q46" s="322"/>
    </row>
    <row r="47" spans="1:17" s="321" customFormat="1" ht="15" customHeight="1">
      <c r="A47" s="636"/>
      <c r="Q47" s="322"/>
    </row>
    <row r="48" spans="1:17" s="321" customFormat="1" ht="15" customHeight="1">
      <c r="A48" s="636"/>
      <c r="Q48" s="322"/>
    </row>
    <row r="49" spans="1:17" s="321" customFormat="1" ht="15" customHeight="1">
      <c r="A49" s="636"/>
      <c r="Q49" s="322"/>
    </row>
    <row r="50" spans="1:17" s="321" customFormat="1" ht="15" customHeight="1">
      <c r="A50" s="636"/>
      <c r="Q50" s="322"/>
    </row>
    <row r="51" spans="1:17" s="321" customFormat="1" ht="15" customHeight="1">
      <c r="A51" s="636"/>
      <c r="Q51" s="322"/>
    </row>
    <row r="52" spans="1:17" s="321" customFormat="1" ht="15" customHeight="1">
      <c r="A52" s="636"/>
      <c r="Q52" s="322"/>
    </row>
    <row r="53" spans="1:17" s="321" customFormat="1" ht="15" customHeight="1">
      <c r="A53" s="636"/>
      <c r="Q53" s="322"/>
    </row>
    <row r="54" spans="1:17" s="321" customFormat="1" ht="15" customHeight="1">
      <c r="A54" s="636"/>
      <c r="Q54" s="322"/>
    </row>
    <row r="55" spans="1:17" s="321" customFormat="1" ht="15" customHeight="1">
      <c r="A55" s="636"/>
      <c r="Q55" s="322"/>
    </row>
    <row r="56" spans="1:17" s="321" customFormat="1" ht="15" customHeight="1">
      <c r="A56" s="636"/>
      <c r="Q56" s="322"/>
    </row>
    <row r="57" spans="1:17" s="321" customFormat="1" ht="15" customHeight="1">
      <c r="A57" s="636"/>
      <c r="Q57" s="322"/>
    </row>
    <row r="58" spans="1:17" s="321" customFormat="1" ht="15" customHeight="1">
      <c r="A58" s="636"/>
      <c r="Q58" s="322"/>
    </row>
    <row r="59" spans="1:17" s="321" customFormat="1" ht="15" customHeight="1">
      <c r="A59" s="636"/>
      <c r="Q59" s="322"/>
    </row>
    <row r="60" spans="1:17" s="321" customFormat="1" ht="15" customHeight="1">
      <c r="A60" s="636"/>
      <c r="Q60" s="322"/>
    </row>
    <row r="61" spans="1:17" s="321" customFormat="1" ht="15" customHeight="1">
      <c r="A61" s="636"/>
      <c r="Q61" s="322"/>
    </row>
    <row r="62" spans="1:17" s="321" customFormat="1" ht="15" customHeight="1">
      <c r="A62" s="636"/>
      <c r="Q62" s="322"/>
    </row>
    <row r="63" spans="1:17" s="321" customFormat="1" ht="15" customHeight="1">
      <c r="A63" s="636"/>
      <c r="Q63" s="322"/>
    </row>
    <row r="64" spans="1:17" s="321" customFormat="1" ht="15" customHeight="1">
      <c r="A64" s="636"/>
      <c r="Q64" s="322"/>
    </row>
    <row r="65" spans="1:17" s="321" customFormat="1" ht="15" customHeight="1">
      <c r="A65" s="636"/>
      <c r="Q65" s="322"/>
    </row>
    <row r="66" spans="1:17" s="321" customFormat="1" ht="15" customHeight="1">
      <c r="A66" s="636"/>
      <c r="Q66" s="322"/>
    </row>
    <row r="67" spans="1:17" s="321" customFormat="1" ht="15" customHeight="1">
      <c r="A67" s="636"/>
      <c r="Q67" s="322"/>
    </row>
    <row r="68" spans="1:17" s="321" customFormat="1" ht="15" customHeight="1">
      <c r="A68" s="636"/>
      <c r="Q68" s="322"/>
    </row>
    <row r="69" spans="1:17" s="321" customFormat="1" ht="15" customHeight="1">
      <c r="A69" s="636"/>
      <c r="Q69" s="322"/>
    </row>
    <row r="70" spans="1:17" s="321" customFormat="1" ht="15" customHeight="1">
      <c r="A70" s="636"/>
      <c r="Q70" s="322"/>
    </row>
    <row r="71" spans="1:17" s="321" customFormat="1" ht="15" customHeight="1">
      <c r="A71" s="636"/>
      <c r="Q71" s="322"/>
    </row>
    <row r="72" spans="1:17" s="321" customFormat="1" ht="15" customHeight="1">
      <c r="A72" s="636"/>
      <c r="Q72" s="322"/>
    </row>
    <row r="73" spans="1:17" s="321" customFormat="1" ht="15" customHeight="1">
      <c r="A73" s="636"/>
      <c r="Q73" s="322"/>
    </row>
    <row r="74" spans="1:17" s="321" customFormat="1" ht="15" customHeight="1">
      <c r="A74" s="636"/>
      <c r="Q74" s="322"/>
    </row>
    <row r="75" spans="1:17" s="321" customFormat="1" ht="15" customHeight="1">
      <c r="A75" s="636"/>
      <c r="Q75" s="322"/>
    </row>
    <row r="76" spans="1:17" s="321" customFormat="1" ht="15" customHeight="1">
      <c r="A76" s="636"/>
      <c r="Q76" s="322"/>
    </row>
    <row r="77" spans="1:17" s="321" customFormat="1" ht="15" customHeight="1">
      <c r="A77" s="636"/>
      <c r="Q77" s="322"/>
    </row>
    <row r="78" spans="1:17" s="321" customFormat="1" ht="15" customHeight="1">
      <c r="A78" s="636"/>
      <c r="Q78" s="322"/>
    </row>
    <row r="79" spans="1:17" s="321" customFormat="1" ht="15" customHeight="1">
      <c r="A79" s="636"/>
      <c r="Q79" s="322"/>
    </row>
    <row r="80" spans="1:17" s="321" customFormat="1" ht="15" customHeight="1">
      <c r="A80" s="636"/>
      <c r="Q80" s="322"/>
    </row>
    <row r="81" spans="1:17" s="321" customFormat="1" ht="15" customHeight="1">
      <c r="A81" s="636"/>
      <c r="Q81" s="322"/>
    </row>
    <row r="82" spans="1:17" s="321" customFormat="1" ht="15" customHeight="1">
      <c r="A82" s="636"/>
      <c r="Q82" s="322"/>
    </row>
    <row r="83" spans="1:17" s="321" customFormat="1" ht="15" customHeight="1">
      <c r="A83" s="636"/>
      <c r="Q83" s="322"/>
    </row>
    <row r="84" spans="1:17" s="321" customFormat="1" ht="15" customHeight="1">
      <c r="A84" s="636"/>
      <c r="Q84" s="322"/>
    </row>
    <row r="85" spans="1:17" s="321" customFormat="1" ht="15" customHeight="1">
      <c r="A85" s="636"/>
      <c r="Q85" s="322"/>
    </row>
    <row r="86" spans="1:17" s="321" customFormat="1" ht="15" customHeight="1">
      <c r="A86" s="636"/>
      <c r="Q86" s="322"/>
    </row>
    <row r="87" spans="1:17" s="321" customFormat="1" ht="15" customHeight="1">
      <c r="A87" s="636"/>
      <c r="Q87" s="322"/>
    </row>
    <row r="88" spans="1:17" s="321" customFormat="1" ht="15" customHeight="1">
      <c r="A88" s="636"/>
      <c r="Q88" s="322"/>
    </row>
    <row r="89" spans="1:17" s="321" customFormat="1" ht="15" customHeight="1">
      <c r="A89" s="636"/>
      <c r="Q89" s="322"/>
    </row>
    <row r="90" spans="1:17" s="321" customFormat="1" ht="15" customHeight="1">
      <c r="A90" s="636"/>
      <c r="Q90" s="322"/>
    </row>
    <row r="91" spans="1:17" s="321" customFormat="1" ht="15" customHeight="1">
      <c r="A91" s="636"/>
      <c r="Q91" s="322"/>
    </row>
    <row r="92" spans="1:17" s="321" customFormat="1" ht="15" customHeight="1">
      <c r="A92" s="636"/>
      <c r="Q92" s="322"/>
    </row>
    <row r="93" spans="1:17" s="321" customFormat="1" ht="15" customHeight="1">
      <c r="A93" s="636"/>
      <c r="Q93" s="322"/>
    </row>
    <row r="94" spans="1:17" s="321" customFormat="1" ht="15" customHeight="1">
      <c r="A94" s="636"/>
      <c r="Q94" s="322"/>
    </row>
    <row r="95" spans="1:17" s="321" customFormat="1" ht="15" customHeight="1">
      <c r="A95" s="636"/>
      <c r="Q95" s="322"/>
    </row>
    <row r="96" spans="1:17" s="321" customFormat="1" ht="15" customHeight="1">
      <c r="A96" s="636"/>
      <c r="Q96" s="322"/>
    </row>
    <row r="97" spans="1:17" s="321" customFormat="1" ht="15" customHeight="1">
      <c r="A97" s="636"/>
      <c r="Q97" s="322"/>
    </row>
    <row r="98" spans="1:17" s="321" customFormat="1" ht="15" customHeight="1">
      <c r="A98" s="636"/>
      <c r="Q98" s="322"/>
    </row>
    <row r="99" spans="1:17" s="321" customFormat="1" ht="15" customHeight="1">
      <c r="A99" s="636"/>
      <c r="Q99" s="322"/>
    </row>
    <row r="100" spans="1:17" s="321" customFormat="1" ht="15" customHeight="1">
      <c r="A100" s="636"/>
      <c r="Q100" s="322"/>
    </row>
    <row r="101" spans="1:17" s="321" customFormat="1" ht="15" customHeight="1">
      <c r="A101" s="636"/>
      <c r="Q101" s="322"/>
    </row>
    <row r="102" spans="1:17" s="321" customFormat="1" ht="15" customHeight="1">
      <c r="A102" s="636"/>
      <c r="Q102" s="322"/>
    </row>
    <row r="103" spans="1:17" s="321" customFormat="1" ht="15" customHeight="1">
      <c r="A103" s="636"/>
      <c r="Q103" s="322"/>
    </row>
    <row r="104" spans="1:17" s="321" customFormat="1" ht="15" customHeight="1">
      <c r="A104" s="636"/>
      <c r="Q104" s="322"/>
    </row>
    <row r="105" spans="1:17" s="321" customFormat="1" ht="15" customHeight="1">
      <c r="A105" s="636"/>
      <c r="Q105" s="322"/>
    </row>
    <row r="106" spans="1:17" s="321" customFormat="1" ht="15" customHeight="1">
      <c r="A106" s="636"/>
      <c r="Q106" s="322"/>
    </row>
    <row r="107" spans="1:17" s="321" customFormat="1" ht="15" customHeight="1">
      <c r="A107" s="636"/>
      <c r="Q107" s="322"/>
    </row>
    <row r="108" spans="1:17" s="321" customFormat="1" ht="15" customHeight="1">
      <c r="A108" s="636"/>
      <c r="Q108" s="322"/>
    </row>
    <row r="109" spans="1:17" s="321" customFormat="1" ht="15" customHeight="1">
      <c r="A109" s="636"/>
      <c r="Q109" s="322"/>
    </row>
    <row r="110" spans="1:17" s="321" customFormat="1" ht="15" customHeight="1">
      <c r="A110" s="636"/>
      <c r="Q110" s="322"/>
    </row>
    <row r="111" spans="1:17" s="321" customFormat="1" ht="15" customHeight="1">
      <c r="A111" s="636"/>
      <c r="Q111" s="322"/>
    </row>
    <row r="112" spans="1:17" s="321" customFormat="1" ht="15" customHeight="1">
      <c r="A112" s="636"/>
      <c r="Q112" s="322"/>
    </row>
    <row r="113" spans="1:17" s="321" customFormat="1" ht="15" customHeight="1">
      <c r="A113" s="636"/>
      <c r="Q113" s="322"/>
    </row>
    <row r="114" spans="1:17" s="321" customFormat="1" ht="15" customHeight="1">
      <c r="A114" s="636"/>
      <c r="Q114" s="322"/>
    </row>
    <row r="115" spans="1:17" s="321" customFormat="1" ht="15" customHeight="1">
      <c r="A115" s="636"/>
      <c r="Q115" s="322"/>
    </row>
    <row r="116" spans="1:17" s="321" customFormat="1" ht="15" customHeight="1">
      <c r="A116" s="636"/>
      <c r="Q116" s="322"/>
    </row>
    <row r="117" spans="1:17" s="321" customFormat="1" ht="15" customHeight="1">
      <c r="A117" s="636"/>
      <c r="Q117" s="322"/>
    </row>
    <row r="118" spans="1:17" s="321" customFormat="1" ht="15" customHeight="1">
      <c r="A118" s="636"/>
      <c r="Q118" s="322"/>
    </row>
    <row r="119" spans="1:17" s="321" customFormat="1" ht="15" customHeight="1">
      <c r="A119" s="636"/>
      <c r="Q119" s="322"/>
    </row>
    <row r="120" spans="1:17" s="321" customFormat="1" ht="15" customHeight="1">
      <c r="A120" s="636"/>
      <c r="Q120" s="322"/>
    </row>
    <row r="121" spans="1:17" s="321" customFormat="1" ht="15" customHeight="1">
      <c r="A121" s="636"/>
      <c r="Q121" s="322"/>
    </row>
    <row r="122" spans="1:17" s="321" customFormat="1" ht="15" customHeight="1">
      <c r="A122" s="636"/>
      <c r="Q122" s="322"/>
    </row>
    <row r="123" spans="1:17" s="321" customFormat="1" ht="15" customHeight="1">
      <c r="A123" s="636"/>
      <c r="Q123" s="322"/>
    </row>
    <row r="124" spans="1:17" s="321" customFormat="1" ht="15" customHeight="1">
      <c r="A124" s="636"/>
      <c r="Q124" s="322"/>
    </row>
    <row r="125" spans="1:17" s="321" customFormat="1" ht="15" customHeight="1">
      <c r="A125" s="636"/>
      <c r="Q125" s="322"/>
    </row>
    <row r="126" spans="1:17" s="321" customFormat="1" ht="15" customHeight="1">
      <c r="A126" s="636"/>
      <c r="Q126" s="322"/>
    </row>
    <row r="127" spans="1:17" s="321" customFormat="1" ht="15" customHeight="1">
      <c r="A127" s="636"/>
      <c r="Q127" s="322"/>
    </row>
    <row r="128" spans="1:17" s="321" customFormat="1" ht="15" customHeight="1">
      <c r="A128" s="636"/>
      <c r="Q128" s="322"/>
    </row>
    <row r="129" spans="1:17" s="321" customFormat="1" ht="15" customHeight="1">
      <c r="A129" s="636"/>
      <c r="Q129" s="322"/>
    </row>
    <row r="130" spans="1:17" s="321" customFormat="1" ht="15" customHeight="1">
      <c r="A130" s="636"/>
      <c r="Q130" s="322"/>
    </row>
    <row r="131" spans="1:17" s="321" customFormat="1" ht="15" customHeight="1">
      <c r="A131" s="636"/>
      <c r="Q131" s="322"/>
    </row>
    <row r="132" spans="1:17" s="321" customFormat="1" ht="15" customHeight="1">
      <c r="A132" s="636"/>
      <c r="Q132" s="322"/>
    </row>
    <row r="133" spans="1:17" s="321" customFormat="1" ht="15" customHeight="1">
      <c r="A133" s="636"/>
      <c r="Q133" s="322"/>
    </row>
    <row r="134" spans="1:17" s="321" customFormat="1" ht="15" customHeight="1">
      <c r="A134" s="636"/>
      <c r="Q134" s="322"/>
    </row>
    <row r="135" spans="1:17" s="321" customFormat="1" ht="15" customHeight="1">
      <c r="A135" s="636"/>
      <c r="Q135" s="322"/>
    </row>
    <row r="136" spans="1:17" s="321" customFormat="1" ht="15" customHeight="1">
      <c r="A136" s="636"/>
      <c r="Q136" s="322"/>
    </row>
    <row r="137" spans="1:17" s="321" customFormat="1" ht="15" customHeight="1">
      <c r="A137" s="636"/>
      <c r="Q137" s="322"/>
    </row>
    <row r="138" spans="1:17" s="321" customFormat="1" ht="15" customHeight="1">
      <c r="A138" s="636"/>
      <c r="Q138" s="322"/>
    </row>
    <row r="139" spans="1:17" s="321" customFormat="1" ht="15" customHeight="1">
      <c r="A139" s="636"/>
      <c r="Q139" s="322"/>
    </row>
    <row r="140" spans="1:17" s="321" customFormat="1" ht="15" customHeight="1">
      <c r="A140" s="636"/>
      <c r="Q140" s="322"/>
    </row>
    <row r="141" spans="1:17" s="321" customFormat="1" ht="15" customHeight="1">
      <c r="A141" s="636"/>
      <c r="Q141" s="322"/>
    </row>
    <row r="142" spans="1:17" s="321" customFormat="1" ht="15" customHeight="1">
      <c r="A142" s="636"/>
      <c r="Q142" s="322"/>
    </row>
    <row r="143" spans="1:17" s="321" customFormat="1" ht="15" customHeight="1">
      <c r="A143" s="636"/>
      <c r="Q143" s="322"/>
    </row>
    <row r="144" spans="1:17" s="321" customFormat="1" ht="15" customHeight="1">
      <c r="A144" s="636"/>
      <c r="Q144" s="322"/>
    </row>
    <row r="145" spans="1:17" s="321" customFormat="1" ht="15" customHeight="1">
      <c r="A145" s="636"/>
      <c r="Q145" s="322"/>
    </row>
    <row r="146" spans="1:17" s="321" customFormat="1" ht="15" customHeight="1">
      <c r="A146" s="636"/>
      <c r="Q146" s="322"/>
    </row>
    <row r="147" spans="1:17" s="321" customFormat="1" ht="15" customHeight="1">
      <c r="A147" s="636"/>
      <c r="Q147" s="322"/>
    </row>
    <row r="148" spans="1:17" s="321" customFormat="1" ht="15" customHeight="1">
      <c r="A148" s="636"/>
      <c r="Q148" s="322"/>
    </row>
    <row r="149" spans="1:17" s="321" customFormat="1" ht="15" customHeight="1">
      <c r="A149" s="636"/>
      <c r="Q149" s="322"/>
    </row>
    <row r="150" spans="1:17" s="321" customFormat="1" ht="15" customHeight="1">
      <c r="A150" s="636"/>
      <c r="Q150" s="322"/>
    </row>
    <row r="151" spans="1:17" s="321" customFormat="1" ht="15" customHeight="1">
      <c r="A151" s="636"/>
      <c r="Q151" s="322"/>
    </row>
    <row r="152" spans="1:17" s="321" customFormat="1" ht="15" customHeight="1">
      <c r="A152" s="636"/>
      <c r="Q152" s="322"/>
    </row>
    <row r="153" spans="1:17" s="321" customFormat="1" ht="15" customHeight="1">
      <c r="A153" s="636"/>
      <c r="Q153" s="322"/>
    </row>
    <row r="154" spans="1:17" s="321" customFormat="1" ht="15" customHeight="1">
      <c r="A154" s="636"/>
      <c r="Q154" s="322"/>
    </row>
    <row r="155" spans="1:17" s="321" customFormat="1" ht="15" customHeight="1">
      <c r="A155" s="636"/>
      <c r="Q155" s="322"/>
    </row>
    <row r="156" spans="1:17" s="321" customFormat="1" ht="15" customHeight="1">
      <c r="A156" s="636"/>
      <c r="Q156" s="322"/>
    </row>
    <row r="157" spans="1:17" s="321" customFormat="1" ht="15" customHeight="1">
      <c r="A157" s="636"/>
      <c r="Q157" s="322"/>
    </row>
    <row r="158" spans="1:17" s="321" customFormat="1" ht="15" customHeight="1">
      <c r="A158" s="636"/>
      <c r="Q158" s="322"/>
    </row>
    <row r="159" spans="1:17" s="321" customFormat="1" ht="15" customHeight="1">
      <c r="A159" s="636"/>
      <c r="Q159" s="322"/>
    </row>
    <row r="160" spans="1:17" s="321" customFormat="1" ht="15" customHeight="1">
      <c r="A160" s="636"/>
      <c r="Q160" s="322"/>
    </row>
    <row r="161" spans="1:17" s="321" customFormat="1" ht="15" customHeight="1">
      <c r="A161" s="636"/>
      <c r="Q161" s="322"/>
    </row>
    <row r="162" spans="1:17" s="321" customFormat="1" ht="15" customHeight="1">
      <c r="A162" s="636"/>
      <c r="Q162" s="322"/>
    </row>
    <row r="163" spans="1:17" s="321" customFormat="1" ht="15" customHeight="1">
      <c r="A163" s="636"/>
      <c r="Q163" s="322"/>
    </row>
    <row r="164" spans="1:17" s="321" customFormat="1" ht="15" customHeight="1">
      <c r="A164" s="636"/>
      <c r="Q164" s="322"/>
    </row>
    <row r="165" spans="1:17" s="321" customFormat="1" ht="15" customHeight="1">
      <c r="A165" s="636"/>
      <c r="Q165" s="322"/>
    </row>
    <row r="166" spans="1:17" s="321" customFormat="1" ht="15" customHeight="1">
      <c r="A166" s="636"/>
      <c r="Q166" s="322"/>
    </row>
    <row r="167" spans="1:17" s="321" customFormat="1" ht="15" customHeight="1">
      <c r="A167" s="636"/>
      <c r="Q167" s="322"/>
    </row>
    <row r="168" spans="1:17" s="321" customFormat="1" ht="15" customHeight="1">
      <c r="A168" s="636"/>
      <c r="Q168" s="322"/>
    </row>
    <row r="169" spans="1:17" s="321" customFormat="1" ht="15" customHeight="1">
      <c r="A169" s="636"/>
      <c r="Q169" s="322"/>
    </row>
    <row r="170" spans="1:17" s="321" customFormat="1" ht="15" customHeight="1">
      <c r="A170" s="636"/>
      <c r="Q170" s="322"/>
    </row>
    <row r="171" spans="1:17" s="321" customFormat="1" ht="15" customHeight="1">
      <c r="A171" s="636"/>
      <c r="Q171" s="322"/>
    </row>
    <row r="172" spans="1:17" s="321" customFormat="1" ht="15" customHeight="1">
      <c r="A172" s="636"/>
      <c r="Q172" s="322"/>
    </row>
    <row r="173" spans="1:17" s="321" customFormat="1" ht="15" customHeight="1">
      <c r="A173" s="636"/>
      <c r="Q173" s="322"/>
    </row>
    <row r="174" spans="1:17" s="321" customFormat="1" ht="15" customHeight="1">
      <c r="A174" s="636"/>
      <c r="Q174" s="322"/>
    </row>
    <row r="175" spans="1:17" s="321" customFormat="1" ht="15" customHeight="1">
      <c r="A175" s="636"/>
      <c r="Q175" s="322"/>
    </row>
    <row r="176" spans="1:17" s="321" customFormat="1" ht="15" customHeight="1">
      <c r="A176" s="636"/>
      <c r="Q176" s="322"/>
    </row>
    <row r="177" spans="1:17" s="321" customFormat="1" ht="15" customHeight="1">
      <c r="A177" s="636"/>
      <c r="Q177" s="322"/>
    </row>
    <row r="178" spans="1:17" s="321" customFormat="1" ht="15" customHeight="1">
      <c r="A178" s="636"/>
      <c r="Q178" s="322"/>
    </row>
    <row r="179" spans="1:17" s="321" customFormat="1" ht="15" customHeight="1">
      <c r="A179" s="636"/>
      <c r="Q179" s="322"/>
    </row>
    <row r="180" spans="1:17" s="321" customFormat="1" ht="15" customHeight="1">
      <c r="A180" s="636"/>
      <c r="Q180" s="322"/>
    </row>
    <row r="181" spans="1:17" s="321" customFormat="1" ht="15" customHeight="1">
      <c r="A181" s="636"/>
      <c r="Q181" s="322"/>
    </row>
    <row r="182" spans="1:17" s="321" customFormat="1" ht="15" customHeight="1">
      <c r="A182" s="636"/>
      <c r="Q182" s="322"/>
    </row>
    <row r="183" spans="1:17" s="321" customFormat="1" ht="15" customHeight="1">
      <c r="A183" s="636"/>
      <c r="Q183" s="322"/>
    </row>
    <row r="184" spans="1:17" s="321" customFormat="1" ht="15" customHeight="1">
      <c r="A184" s="636"/>
      <c r="Q184" s="322"/>
    </row>
    <row r="185" spans="1:17" s="321" customFormat="1" ht="15" customHeight="1">
      <c r="A185" s="636"/>
      <c r="Q185" s="322"/>
    </row>
    <row r="186" spans="1:17" s="321" customFormat="1" ht="15" customHeight="1">
      <c r="A186" s="636"/>
      <c r="Q186" s="322"/>
    </row>
    <row r="187" spans="1:17" s="321" customFormat="1" ht="15" customHeight="1">
      <c r="A187" s="636"/>
      <c r="Q187" s="322"/>
    </row>
    <row r="188" spans="1:17" s="321" customFormat="1" ht="15" customHeight="1">
      <c r="A188" s="636"/>
      <c r="Q188" s="322"/>
    </row>
    <row r="189" spans="1:17" s="321" customFormat="1" ht="15" customHeight="1">
      <c r="A189" s="636"/>
      <c r="Q189" s="322"/>
    </row>
    <row r="190" spans="1:17" s="321" customFormat="1" ht="15" customHeight="1">
      <c r="A190" s="636"/>
      <c r="Q190" s="322"/>
    </row>
    <row r="191" spans="1:17" s="321" customFormat="1" ht="15" customHeight="1">
      <c r="A191" s="636"/>
      <c r="Q191" s="322"/>
    </row>
    <row r="192" spans="1:17" s="321" customFormat="1" ht="15" customHeight="1">
      <c r="A192" s="636"/>
      <c r="Q192" s="322"/>
    </row>
    <row r="193" spans="1:17" s="321" customFormat="1" ht="15" customHeight="1">
      <c r="A193" s="636"/>
      <c r="Q193" s="322"/>
    </row>
    <row r="194" spans="1:17" s="321" customFormat="1" ht="15" customHeight="1">
      <c r="A194" s="636"/>
      <c r="Q194" s="322"/>
    </row>
    <row r="195" spans="1:17" s="321" customFormat="1" ht="15" customHeight="1">
      <c r="A195" s="636"/>
      <c r="Q195" s="322"/>
    </row>
    <row r="196" spans="1:17" s="321" customFormat="1" ht="15" customHeight="1">
      <c r="A196" s="636"/>
      <c r="Q196" s="322"/>
    </row>
    <row r="197" spans="1:17" s="321" customFormat="1" ht="15" customHeight="1">
      <c r="A197" s="636"/>
      <c r="Q197" s="322"/>
    </row>
    <row r="198" spans="1:17" s="321" customFormat="1" ht="15" customHeight="1">
      <c r="A198" s="636"/>
      <c r="Q198" s="322"/>
    </row>
    <row r="199" spans="1:17" s="321" customFormat="1" ht="15" customHeight="1">
      <c r="A199" s="636"/>
      <c r="Q199" s="322"/>
    </row>
    <row r="200" spans="1:17" s="321" customFormat="1" ht="15" customHeight="1">
      <c r="A200" s="636"/>
      <c r="Q200" s="322"/>
    </row>
    <row r="201" spans="1:17" s="321" customFormat="1" ht="15" customHeight="1">
      <c r="A201" s="636"/>
      <c r="Q201" s="322"/>
    </row>
    <row r="202" spans="1:17" s="321" customFormat="1" ht="15" customHeight="1">
      <c r="A202" s="636"/>
      <c r="Q202" s="322"/>
    </row>
    <row r="203" spans="1:17" s="321" customFormat="1" ht="15" customHeight="1">
      <c r="A203" s="636"/>
      <c r="Q203" s="322"/>
    </row>
    <row r="204" spans="1:17" s="321" customFormat="1" ht="15" customHeight="1">
      <c r="A204" s="636"/>
      <c r="Q204" s="322"/>
    </row>
    <row r="205" spans="1:17" s="321" customFormat="1" ht="15" customHeight="1">
      <c r="A205" s="636"/>
      <c r="Q205" s="322"/>
    </row>
    <row r="206" spans="1:17" s="321" customFormat="1" ht="15" customHeight="1">
      <c r="A206" s="636"/>
      <c r="Q206" s="322"/>
    </row>
    <row r="207" spans="1:17" s="321" customFormat="1" ht="15" customHeight="1">
      <c r="A207" s="636"/>
      <c r="Q207" s="322"/>
    </row>
    <row r="208" spans="1:17" s="321" customFormat="1" ht="15" customHeight="1">
      <c r="A208" s="636"/>
      <c r="Q208" s="322"/>
    </row>
    <row r="209" spans="1:17" s="321" customFormat="1" ht="15" customHeight="1">
      <c r="A209" s="636"/>
      <c r="Q209" s="322"/>
    </row>
    <row r="210" spans="1:17" s="321" customFormat="1" ht="15" customHeight="1">
      <c r="A210" s="636"/>
      <c r="Q210" s="322"/>
    </row>
    <row r="211" spans="1:17" s="321" customFormat="1" ht="15" customHeight="1">
      <c r="A211" s="636"/>
      <c r="Q211" s="322"/>
    </row>
    <row r="212" spans="1:17" s="321" customFormat="1" ht="15" customHeight="1">
      <c r="A212" s="636"/>
      <c r="Q212" s="322"/>
    </row>
    <row r="213" spans="1:17" s="321" customFormat="1" ht="15" customHeight="1">
      <c r="A213" s="636"/>
      <c r="Q213" s="322"/>
    </row>
    <row r="214" spans="1:17" s="321" customFormat="1" ht="15" customHeight="1">
      <c r="A214" s="636"/>
      <c r="Q214" s="322"/>
    </row>
    <row r="215" spans="1:17" s="321" customFormat="1" ht="15" customHeight="1">
      <c r="A215" s="636"/>
      <c r="Q215" s="322"/>
    </row>
    <row r="216" spans="1:17" s="321" customFormat="1" ht="15" customHeight="1">
      <c r="A216" s="636"/>
      <c r="Q216" s="322"/>
    </row>
    <row r="217" spans="1:17" s="321" customFormat="1" ht="15" customHeight="1">
      <c r="A217" s="636"/>
      <c r="Q217" s="322"/>
    </row>
    <row r="218" spans="1:17" s="321" customFormat="1" ht="15" customHeight="1">
      <c r="A218" s="636"/>
      <c r="Q218" s="322"/>
    </row>
    <row r="219" spans="1:17" s="321" customFormat="1" ht="15" customHeight="1">
      <c r="A219" s="636"/>
      <c r="Q219" s="322"/>
    </row>
    <row r="220" spans="1:17" s="321" customFormat="1" ht="15" customHeight="1">
      <c r="A220" s="636"/>
      <c r="Q220" s="322"/>
    </row>
    <row r="221" spans="1:17" s="321" customFormat="1" ht="15" customHeight="1">
      <c r="A221" s="636"/>
      <c r="Q221" s="322"/>
    </row>
    <row r="222" spans="1:17" s="321" customFormat="1" ht="15" customHeight="1">
      <c r="A222" s="636"/>
      <c r="Q222" s="322"/>
    </row>
    <row r="223" spans="1:17" s="321" customFormat="1" ht="15" customHeight="1">
      <c r="A223" s="636"/>
      <c r="Q223" s="322"/>
    </row>
    <row r="224" spans="1:17" s="321" customFormat="1" ht="15" customHeight="1">
      <c r="A224" s="636"/>
      <c r="Q224" s="322"/>
    </row>
    <row r="225" spans="1:17" s="321" customFormat="1" ht="15" customHeight="1">
      <c r="A225" s="636"/>
      <c r="Q225" s="322"/>
    </row>
    <row r="226" spans="1:17" s="321" customFormat="1" ht="15" customHeight="1">
      <c r="A226" s="636"/>
      <c r="Q226" s="322"/>
    </row>
    <row r="227" spans="1:17" s="321" customFormat="1" ht="15" customHeight="1">
      <c r="A227" s="636"/>
      <c r="Q227" s="322"/>
    </row>
    <row r="228" spans="1:17" s="321" customFormat="1" ht="15" customHeight="1">
      <c r="A228" s="636"/>
      <c r="Q228" s="322"/>
    </row>
    <row r="229" spans="1:17" s="321" customFormat="1" ht="15" customHeight="1">
      <c r="A229" s="636"/>
      <c r="Q229" s="322"/>
    </row>
    <row r="230" spans="1:17" s="321" customFormat="1" ht="15" customHeight="1">
      <c r="A230" s="636"/>
      <c r="Q230" s="322"/>
    </row>
    <row r="231" spans="1:17" s="321" customFormat="1" ht="15" customHeight="1">
      <c r="A231" s="636"/>
      <c r="Q231" s="322"/>
    </row>
    <row r="232" spans="1:17" s="321" customFormat="1" ht="15" customHeight="1">
      <c r="A232" s="636"/>
      <c r="Q232" s="322"/>
    </row>
    <row r="233" spans="1:17" s="321" customFormat="1" ht="15" customHeight="1">
      <c r="A233" s="636"/>
      <c r="Q233" s="322"/>
    </row>
    <row r="234" spans="1:17" s="321" customFormat="1" ht="15" customHeight="1">
      <c r="A234" s="636"/>
      <c r="Q234" s="322"/>
    </row>
    <row r="235" spans="1:17" s="321" customFormat="1" ht="15" customHeight="1">
      <c r="A235" s="636"/>
      <c r="Q235" s="322"/>
    </row>
    <row r="236" spans="1:17" s="321" customFormat="1" ht="15" customHeight="1">
      <c r="A236" s="636"/>
      <c r="Q236" s="322"/>
    </row>
    <row r="237" spans="1:17" s="321" customFormat="1" ht="15" customHeight="1">
      <c r="A237" s="636"/>
      <c r="Q237" s="322"/>
    </row>
    <row r="238" spans="1:17" s="321" customFormat="1" ht="15" customHeight="1">
      <c r="A238" s="636"/>
      <c r="Q238" s="322"/>
    </row>
    <row r="239" spans="1:17" s="321" customFormat="1" ht="15" customHeight="1">
      <c r="A239" s="636"/>
      <c r="Q239" s="322"/>
    </row>
    <row r="240" spans="1:17" s="321" customFormat="1" ht="15" customHeight="1">
      <c r="A240" s="636"/>
      <c r="Q240" s="322"/>
    </row>
    <row r="241" spans="1:17" s="321" customFormat="1" ht="15" customHeight="1">
      <c r="A241" s="636"/>
      <c r="Q241" s="322"/>
    </row>
    <row r="242" spans="1:17" s="321" customFormat="1" ht="15" customHeight="1">
      <c r="A242" s="636"/>
      <c r="Q242" s="322"/>
    </row>
    <row r="243" spans="1:17" s="321" customFormat="1" ht="15" customHeight="1">
      <c r="A243" s="636"/>
      <c r="Q243" s="322"/>
    </row>
    <row r="244" spans="1:17" s="321" customFormat="1" ht="15" customHeight="1">
      <c r="A244" s="636"/>
      <c r="Q244" s="322"/>
    </row>
    <row r="245" spans="1:17" s="321" customFormat="1" ht="15" customHeight="1">
      <c r="A245" s="636"/>
      <c r="Q245" s="322"/>
    </row>
    <row r="246" spans="1:17" s="321" customFormat="1" ht="15" customHeight="1">
      <c r="A246" s="636"/>
      <c r="Q246" s="322"/>
    </row>
    <row r="247" spans="1:17" s="321" customFormat="1" ht="15" customHeight="1">
      <c r="A247" s="636"/>
      <c r="Q247" s="322"/>
    </row>
    <row r="248" spans="1:17" s="321" customFormat="1" ht="15" customHeight="1">
      <c r="A248" s="636"/>
      <c r="Q248" s="322"/>
    </row>
    <row r="249" spans="1:17" s="321" customFormat="1" ht="15" customHeight="1">
      <c r="A249" s="636"/>
      <c r="Q249" s="322"/>
    </row>
    <row r="250" spans="1:17" s="321" customFormat="1" ht="15" customHeight="1">
      <c r="A250" s="636"/>
      <c r="Q250" s="322"/>
    </row>
    <row r="251" spans="1:17" s="321" customFormat="1" ht="15" customHeight="1">
      <c r="A251" s="636"/>
      <c r="Q251" s="322"/>
    </row>
    <row r="252" spans="1:17" s="321" customFormat="1" ht="15" customHeight="1">
      <c r="A252" s="636"/>
      <c r="Q252" s="322"/>
    </row>
    <row r="253" spans="1:17" s="321" customFormat="1" ht="15" customHeight="1">
      <c r="A253" s="636"/>
      <c r="Q253" s="322"/>
    </row>
    <row r="254" spans="1:17" s="321" customFormat="1" ht="15" customHeight="1">
      <c r="A254" s="636"/>
      <c r="Q254" s="322"/>
    </row>
    <row r="255" spans="1:17" s="321" customFormat="1" ht="15" customHeight="1">
      <c r="A255" s="636"/>
      <c r="Q255" s="322"/>
    </row>
    <row r="256" spans="1:17" s="321" customFormat="1" ht="15" customHeight="1">
      <c r="A256" s="636"/>
      <c r="Q256" s="322"/>
    </row>
    <row r="257" spans="1:17" s="321" customFormat="1" ht="15" customHeight="1">
      <c r="A257" s="636"/>
      <c r="Q257" s="322"/>
    </row>
    <row r="258" spans="1:17" s="321" customFormat="1" ht="15" customHeight="1">
      <c r="A258" s="636"/>
      <c r="Q258" s="322"/>
    </row>
    <row r="259" spans="1:17" s="321" customFormat="1" ht="15" customHeight="1">
      <c r="A259" s="636"/>
      <c r="Q259" s="322"/>
    </row>
    <row r="260" spans="1:17" s="321" customFormat="1" ht="15" customHeight="1">
      <c r="A260" s="636"/>
      <c r="Q260" s="322"/>
    </row>
    <row r="261" spans="1:17" s="321" customFormat="1" ht="15" customHeight="1">
      <c r="A261" s="636"/>
      <c r="Q261" s="322"/>
    </row>
    <row r="262" spans="1:17" s="321" customFormat="1" ht="15" customHeight="1">
      <c r="A262" s="636"/>
      <c r="Q262" s="322"/>
    </row>
    <row r="263" spans="1:17" s="321" customFormat="1" ht="15" customHeight="1">
      <c r="A263" s="636"/>
      <c r="Q263" s="322"/>
    </row>
    <row r="264" spans="1:17" s="321" customFormat="1" ht="15" customHeight="1">
      <c r="A264" s="636"/>
      <c r="Q264" s="322"/>
    </row>
    <row r="265" spans="1:17" s="321" customFormat="1" ht="15" customHeight="1">
      <c r="A265" s="636"/>
      <c r="Q265" s="322"/>
    </row>
    <row r="266" spans="1:17" s="321" customFormat="1" ht="15" customHeight="1">
      <c r="A266" s="636"/>
      <c r="Q266" s="322"/>
    </row>
    <row r="267" spans="1:17" s="321" customFormat="1" ht="15" customHeight="1">
      <c r="A267" s="636"/>
      <c r="Q267" s="322"/>
    </row>
    <row r="268" spans="1:17" s="321" customFormat="1" ht="15" customHeight="1">
      <c r="A268" s="636"/>
      <c r="Q268" s="322"/>
    </row>
    <row r="269" spans="1:17" s="321" customFormat="1" ht="15" customHeight="1">
      <c r="A269" s="636"/>
      <c r="Q269" s="322"/>
    </row>
    <row r="270" spans="1:17" s="321" customFormat="1" ht="15" customHeight="1">
      <c r="A270" s="636"/>
      <c r="Q270" s="322"/>
    </row>
    <row r="271" spans="1:17" s="321" customFormat="1" ht="15" customHeight="1">
      <c r="A271" s="636"/>
      <c r="Q271" s="322"/>
    </row>
    <row r="272" spans="1:17" s="321" customFormat="1" ht="15" customHeight="1">
      <c r="A272" s="636"/>
      <c r="Q272" s="322"/>
    </row>
    <row r="273" spans="1:17" s="321" customFormat="1" ht="15" customHeight="1">
      <c r="A273" s="636"/>
      <c r="Q273" s="322"/>
    </row>
    <row r="274" spans="1:17" s="321" customFormat="1" ht="15" customHeight="1">
      <c r="A274" s="636"/>
      <c r="Q274" s="322"/>
    </row>
    <row r="275" spans="1:17" s="321" customFormat="1" ht="15" customHeight="1">
      <c r="A275" s="636"/>
      <c r="Q275" s="322"/>
    </row>
    <row r="276" spans="1:17" s="321" customFormat="1" ht="15" customHeight="1">
      <c r="A276" s="636"/>
      <c r="Q276" s="322"/>
    </row>
    <row r="277" spans="1:17" s="321" customFormat="1" ht="15" customHeight="1">
      <c r="A277" s="636"/>
      <c r="Q277" s="322"/>
    </row>
    <row r="278" spans="1:17" s="321" customFormat="1" ht="15" customHeight="1">
      <c r="A278" s="636"/>
      <c r="Q278" s="322"/>
    </row>
    <row r="279" spans="1:17" s="321" customFormat="1" ht="15" customHeight="1">
      <c r="A279" s="636"/>
      <c r="Q279" s="322"/>
    </row>
    <row r="280" spans="1:17" s="321" customFormat="1" ht="15" customHeight="1">
      <c r="A280" s="636"/>
      <c r="Q280" s="322"/>
    </row>
    <row r="281" spans="1:17" s="321" customFormat="1" ht="15" customHeight="1">
      <c r="A281" s="636"/>
      <c r="Q281" s="322"/>
    </row>
    <row r="282" spans="1:17" s="321" customFormat="1" ht="15" customHeight="1">
      <c r="A282" s="636"/>
      <c r="Q282" s="322"/>
    </row>
    <row r="283" spans="1:17" s="321" customFormat="1" ht="15" customHeight="1">
      <c r="A283" s="636"/>
      <c r="Q283" s="322"/>
    </row>
    <row r="284" spans="1:17" s="321" customFormat="1" ht="15" customHeight="1">
      <c r="A284" s="636"/>
      <c r="Q284" s="322"/>
    </row>
    <row r="285" spans="1:17" s="321" customFormat="1" ht="15" customHeight="1">
      <c r="A285" s="636"/>
      <c r="Q285" s="322"/>
    </row>
    <row r="286" spans="1:17" s="321" customFormat="1" ht="15" customHeight="1">
      <c r="A286" s="636"/>
      <c r="Q286" s="322"/>
    </row>
    <row r="287" spans="1:17" s="321" customFormat="1" ht="15" customHeight="1">
      <c r="A287" s="636"/>
      <c r="Q287" s="322"/>
    </row>
    <row r="288" spans="1:17" s="321" customFormat="1" ht="15" customHeight="1">
      <c r="A288" s="636"/>
      <c r="Q288" s="322"/>
    </row>
    <row r="289" spans="1:17" s="321" customFormat="1" ht="15" customHeight="1">
      <c r="A289" s="636"/>
      <c r="Q289" s="322"/>
    </row>
    <row r="290" spans="1:17" s="321" customFormat="1" ht="15" customHeight="1">
      <c r="A290" s="636"/>
      <c r="Q290" s="322"/>
    </row>
    <row r="291" spans="1:17" s="321" customFormat="1" ht="15" customHeight="1">
      <c r="A291" s="636"/>
      <c r="Q291" s="322"/>
    </row>
    <row r="292" spans="1:17" s="321" customFormat="1" ht="15" customHeight="1">
      <c r="A292" s="636"/>
      <c r="Q292" s="322"/>
    </row>
    <row r="293" spans="1:17" s="321" customFormat="1" ht="15" customHeight="1">
      <c r="A293" s="636"/>
      <c r="Q293" s="322"/>
    </row>
    <row r="294" spans="1:17" s="321" customFormat="1" ht="15" customHeight="1">
      <c r="A294" s="636"/>
      <c r="Q294" s="322"/>
    </row>
    <row r="295" spans="1:17" s="321" customFormat="1" ht="15" customHeight="1">
      <c r="A295" s="636"/>
      <c r="Q295" s="322"/>
    </row>
    <row r="296" spans="1:17" s="321" customFormat="1" ht="15" customHeight="1">
      <c r="A296" s="636"/>
      <c r="Q296" s="322"/>
    </row>
    <row r="297" spans="1:17" s="321" customFormat="1" ht="15" customHeight="1">
      <c r="A297" s="636"/>
      <c r="Q297" s="322"/>
    </row>
    <row r="298" spans="1:17" s="321" customFormat="1" ht="15" customHeight="1">
      <c r="A298" s="636"/>
      <c r="Q298" s="322"/>
    </row>
    <row r="299" spans="1:17" s="321" customFormat="1" ht="15" customHeight="1">
      <c r="A299" s="636"/>
      <c r="Q299" s="322"/>
    </row>
    <row r="300" spans="1:17" s="321" customFormat="1" ht="15" customHeight="1">
      <c r="A300" s="636"/>
      <c r="Q300" s="322"/>
    </row>
    <row r="301" spans="1:17" s="321" customFormat="1" ht="15" customHeight="1">
      <c r="A301" s="636"/>
      <c r="Q301" s="322"/>
    </row>
    <row r="302" spans="1:17" s="321" customFormat="1" ht="15" customHeight="1">
      <c r="A302" s="636"/>
      <c r="Q302" s="322"/>
    </row>
    <row r="303" spans="1:17" s="321" customFormat="1" ht="15" customHeight="1">
      <c r="A303" s="636"/>
      <c r="Q303" s="322"/>
    </row>
    <row r="304" spans="1:17" s="321" customFormat="1" ht="15" customHeight="1">
      <c r="A304" s="636"/>
      <c r="Q304" s="322"/>
    </row>
    <row r="305" spans="1:17" s="321" customFormat="1" ht="15" customHeight="1">
      <c r="A305" s="636"/>
      <c r="Q305" s="322"/>
    </row>
    <row r="306" spans="1:17" s="321" customFormat="1" ht="15" customHeight="1">
      <c r="A306" s="636"/>
      <c r="Q306" s="322"/>
    </row>
    <row r="307" spans="1:17" s="321" customFormat="1" ht="15" customHeight="1">
      <c r="A307" s="636"/>
      <c r="Q307" s="322"/>
    </row>
    <row r="308" spans="1:17" s="321" customFormat="1" ht="15" customHeight="1">
      <c r="A308" s="636"/>
      <c r="Q308" s="322"/>
    </row>
    <row r="309" spans="1:17" s="321" customFormat="1" ht="15" customHeight="1">
      <c r="A309" s="636"/>
      <c r="Q309" s="322"/>
    </row>
    <row r="310" spans="1:17" s="321" customFormat="1" ht="15" customHeight="1">
      <c r="A310" s="636"/>
      <c r="Q310" s="322"/>
    </row>
    <row r="311" spans="1:17" s="321" customFormat="1" ht="15" customHeight="1">
      <c r="A311" s="636"/>
      <c r="Q311" s="322"/>
    </row>
    <row r="312" spans="1:17" s="321" customFormat="1" ht="15" customHeight="1">
      <c r="A312" s="636"/>
      <c r="Q312" s="322"/>
    </row>
    <row r="313" spans="1:17" s="321" customFormat="1" ht="15" customHeight="1">
      <c r="A313" s="636"/>
      <c r="Q313" s="322"/>
    </row>
    <row r="314" spans="1:17" s="321" customFormat="1" ht="15" customHeight="1">
      <c r="A314" s="636"/>
      <c r="Q314" s="322"/>
    </row>
    <row r="315" spans="1:17" s="321" customFormat="1" ht="15" customHeight="1">
      <c r="A315" s="636"/>
      <c r="Q315" s="322"/>
    </row>
    <row r="316" spans="1:17" s="321" customFormat="1" ht="15" customHeight="1">
      <c r="A316" s="636"/>
      <c r="Q316" s="322"/>
    </row>
    <row r="317" spans="1:17" s="321" customFormat="1" ht="15" customHeight="1">
      <c r="A317" s="636"/>
      <c r="Q317" s="322"/>
    </row>
    <row r="318" spans="1:17" s="321" customFormat="1" ht="15" customHeight="1">
      <c r="A318" s="636"/>
      <c r="Q318" s="322"/>
    </row>
    <row r="319" spans="1:17" s="321" customFormat="1" ht="15" customHeight="1">
      <c r="A319" s="636"/>
      <c r="Q319" s="322"/>
    </row>
    <row r="320" spans="1:17" s="321" customFormat="1" ht="15" customHeight="1">
      <c r="A320" s="636"/>
      <c r="Q320" s="322"/>
    </row>
    <row r="321" spans="1:17" s="321" customFormat="1" ht="15" customHeight="1">
      <c r="A321" s="636"/>
      <c r="Q321" s="322"/>
    </row>
    <row r="322" spans="1:17" s="321" customFormat="1" ht="15" customHeight="1">
      <c r="A322" s="636"/>
      <c r="Q322" s="322"/>
    </row>
    <row r="323" spans="1:17" s="321" customFormat="1" ht="15" customHeight="1">
      <c r="A323" s="636"/>
      <c r="Q323" s="322"/>
    </row>
    <row r="324" spans="1:17" s="321" customFormat="1" ht="15" customHeight="1">
      <c r="A324" s="636"/>
      <c r="Q324" s="322"/>
    </row>
    <row r="325" spans="1:17" s="321" customFormat="1" ht="15" customHeight="1">
      <c r="A325" s="636"/>
      <c r="Q325" s="322"/>
    </row>
    <row r="326" spans="1:17" s="321" customFormat="1" ht="15" customHeight="1">
      <c r="A326" s="636"/>
      <c r="Q326" s="322"/>
    </row>
    <row r="327" spans="1:17" s="321" customFormat="1" ht="15" customHeight="1">
      <c r="A327" s="636"/>
      <c r="Q327" s="322"/>
    </row>
    <row r="328" spans="1:17" s="321" customFormat="1" ht="15" customHeight="1">
      <c r="A328" s="636"/>
      <c r="Q328" s="322"/>
    </row>
    <row r="329" spans="1:17" s="321" customFormat="1" ht="15" customHeight="1">
      <c r="A329" s="636"/>
      <c r="Q329" s="322"/>
    </row>
    <row r="330" spans="1:17" s="321" customFormat="1" ht="15" customHeight="1">
      <c r="A330" s="636"/>
      <c r="Q330" s="322"/>
    </row>
    <row r="331" spans="1:17" s="321" customFormat="1" ht="15" customHeight="1">
      <c r="A331" s="636"/>
      <c r="Q331" s="322"/>
    </row>
    <row r="332" spans="1:17" s="321" customFormat="1" ht="15" customHeight="1">
      <c r="A332" s="636"/>
      <c r="Q332" s="322"/>
    </row>
  </sheetData>
  <sheetProtection/>
  <mergeCells count="11">
    <mergeCell ref="B34:I34"/>
    <mergeCell ref="B3:E3"/>
    <mergeCell ref="B39:I39"/>
    <mergeCell ref="B30:E30"/>
    <mergeCell ref="B31:G31"/>
    <mergeCell ref="B35:I35"/>
    <mergeCell ref="B38:I38"/>
    <mergeCell ref="B32:I32"/>
    <mergeCell ref="B36:I36"/>
    <mergeCell ref="B37:I37"/>
    <mergeCell ref="B33:I33"/>
  </mergeCells>
  <printOptions/>
  <pageMargins left="0.75" right="0.75" top="0.66" bottom="0.49" header="0.27" footer="0.19"/>
  <pageSetup fitToHeight="1" fitToWidth="1" horizontalDpi="600" verticalDpi="600" orientation="landscape" paperSize="9" scale="69"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26"/>
  <sheetViews>
    <sheetView showGridLines="0" zoomScale="90" zoomScaleNormal="90" zoomScaleSheetLayoutView="85" zoomScalePageLayoutView="0" workbookViewId="0" topLeftCell="B13">
      <selection activeCell="D4" sqref="D4"/>
    </sheetView>
  </sheetViews>
  <sheetFormatPr defaultColWidth="9.140625" defaultRowHeight="12.75"/>
  <cols>
    <col min="1" max="1" width="3.7109375" style="27" customWidth="1"/>
    <col min="2" max="2" width="7.28125" style="27" customWidth="1"/>
    <col min="3" max="3" width="42.00390625" style="27" customWidth="1"/>
    <col min="4" max="4" width="10.140625" style="27" customWidth="1"/>
    <col min="5" max="5" width="9.7109375" style="27" customWidth="1"/>
    <col min="6" max="6" width="14.28125" style="27" customWidth="1"/>
    <col min="7" max="7" width="10.140625" style="27" customWidth="1"/>
    <col min="8" max="8" width="9.00390625" style="27" customWidth="1"/>
    <col min="9" max="9" width="8.140625" style="27" customWidth="1"/>
    <col min="10" max="10" width="12.421875" style="27" customWidth="1"/>
    <col min="11" max="11" width="9.57421875" style="27" customWidth="1"/>
    <col min="12" max="12" width="10.7109375" style="27" customWidth="1"/>
    <col min="13" max="13" width="61.140625" style="27" customWidth="1"/>
    <col min="14" max="14" width="4.00390625" style="27" customWidth="1"/>
    <col min="15" max="16" width="9.140625" style="27" customWidth="1"/>
    <col min="17" max="17" width="2.140625" style="45" customWidth="1"/>
    <col min="18" max="16384" width="9.140625" style="27" customWidth="1"/>
  </cols>
  <sheetData>
    <row r="1" spans="1:18" s="24" customFormat="1" ht="17.25" customHeight="1" thickBot="1">
      <c r="A1" s="22" t="s">
        <v>158</v>
      </c>
      <c r="B1" s="23"/>
      <c r="C1" s="23"/>
      <c r="D1" s="23"/>
      <c r="E1" s="23"/>
      <c r="F1" s="23"/>
      <c r="G1" s="23"/>
      <c r="H1" s="23"/>
      <c r="I1" s="23"/>
      <c r="J1" s="23"/>
      <c r="K1" s="23"/>
      <c r="L1" s="23"/>
      <c r="M1" s="23"/>
      <c r="N1" s="23"/>
      <c r="O1" s="23"/>
      <c r="P1" s="23"/>
      <c r="Q1" s="218"/>
      <c r="R1" s="23"/>
    </row>
    <row r="2" s="24" customFormat="1" ht="15" customHeight="1" thickTop="1">
      <c r="Q2" s="4"/>
    </row>
    <row r="3" spans="2:17" s="24" customFormat="1" ht="15" customHeight="1">
      <c r="B3" s="25" t="str">
        <f>+CONCATENATE('1. Cover page'!B11," ",'1. Cover page'!E11)</f>
        <v>Energy entity's name: </v>
      </c>
      <c r="Q3" s="4"/>
    </row>
    <row r="4" spans="2:17" s="24" customFormat="1" ht="15" customHeight="1">
      <c r="B4" s="26" t="str">
        <f>+CONCATENATE('1. Cover page'!B7," ",'1. Cover page'!C7)</f>
        <v>Energy activity :     20 - Natural Gas Distribution</v>
      </c>
      <c r="Q4" s="4"/>
    </row>
    <row r="5" ht="12.75">
      <c r="B5" s="26" t="str">
        <f>+CONCATENATE('1. Cover page'!B27," ",'1. Cover page'!E27)</f>
        <v>Date of processing: 25.11.2009.</v>
      </c>
    </row>
    <row r="6" spans="2:17" s="28" customFormat="1" ht="12" customHeight="1">
      <c r="B6" s="29"/>
      <c r="C6" s="30"/>
      <c r="D6" s="30"/>
      <c r="E6" s="30"/>
      <c r="F6" s="31"/>
      <c r="G6" s="31"/>
      <c r="H6" s="31"/>
      <c r="I6" s="31"/>
      <c r="Q6" s="222"/>
    </row>
    <row r="7" spans="2:17" s="24" customFormat="1" ht="15" customHeight="1">
      <c r="B7" s="26"/>
      <c r="C7" s="660" t="s">
        <v>166</v>
      </c>
      <c r="D7" s="660"/>
      <c r="E7" s="660"/>
      <c r="F7" s="660"/>
      <c r="G7" s="660"/>
      <c r="H7" s="660"/>
      <c r="I7" s="660"/>
      <c r="J7" s="660"/>
      <c r="K7" s="660"/>
      <c r="L7" s="660"/>
      <c r="M7" s="660"/>
      <c r="Q7" s="4"/>
    </row>
    <row r="8" spans="3:17" s="24" customFormat="1" ht="15" customHeight="1" thickBot="1">
      <c r="C8" s="30"/>
      <c r="D8" s="30"/>
      <c r="E8" s="30"/>
      <c r="F8" s="30"/>
      <c r="G8" s="32"/>
      <c r="Q8" s="4"/>
    </row>
    <row r="9" spans="1:17" s="36" customFormat="1" ht="41.25" customHeight="1" thickTop="1">
      <c r="A9" s="33"/>
      <c r="B9" s="34" t="s">
        <v>159</v>
      </c>
      <c r="C9" s="664" t="s">
        <v>160</v>
      </c>
      <c r="D9" s="664"/>
      <c r="E9" s="664"/>
      <c r="F9" s="664"/>
      <c r="G9" s="664"/>
      <c r="H9" s="664"/>
      <c r="I9" s="664"/>
      <c r="J9" s="664"/>
      <c r="K9" s="35" t="s">
        <v>168</v>
      </c>
      <c r="L9" s="52" t="s">
        <v>194</v>
      </c>
      <c r="M9" s="57" t="s">
        <v>185</v>
      </c>
      <c r="Q9" s="217"/>
    </row>
    <row r="10" spans="1:17" s="36" customFormat="1" ht="29.25" customHeight="1">
      <c r="A10" s="33"/>
      <c r="B10" s="61" t="s">
        <v>4</v>
      </c>
      <c r="C10" s="666" t="s">
        <v>161</v>
      </c>
      <c r="D10" s="667"/>
      <c r="E10" s="667"/>
      <c r="F10" s="667"/>
      <c r="G10" s="667"/>
      <c r="H10" s="20"/>
      <c r="I10" s="20"/>
      <c r="J10" s="20"/>
      <c r="K10" s="46" t="s">
        <v>5</v>
      </c>
      <c r="L10" s="53">
        <v>12</v>
      </c>
      <c r="M10" s="416" t="s">
        <v>197</v>
      </c>
      <c r="Q10" s="217"/>
    </row>
    <row r="11" spans="1:17" s="36" customFormat="1" ht="27" customHeight="1">
      <c r="A11" s="33"/>
      <c r="B11" s="37" t="s">
        <v>3</v>
      </c>
      <c r="C11" s="665" t="s">
        <v>162</v>
      </c>
      <c r="D11" s="665"/>
      <c r="E11" s="665"/>
      <c r="F11" s="665"/>
      <c r="G11" s="665"/>
      <c r="H11" s="665"/>
      <c r="I11" s="665"/>
      <c r="J11" s="665"/>
      <c r="K11" s="1" t="s">
        <v>5</v>
      </c>
      <c r="L11" s="331">
        <v>12</v>
      </c>
      <c r="M11" s="58"/>
      <c r="Q11" s="217"/>
    </row>
    <row r="12" spans="1:17" s="36" customFormat="1" ht="21" customHeight="1">
      <c r="A12" s="33"/>
      <c r="B12" s="48" t="s">
        <v>12</v>
      </c>
      <c r="C12" s="661" t="s">
        <v>163</v>
      </c>
      <c r="D12" s="661"/>
      <c r="E12" s="661"/>
      <c r="F12" s="661"/>
      <c r="G12" s="661"/>
      <c r="H12" s="661"/>
      <c r="I12" s="661"/>
      <c r="J12" s="661"/>
      <c r="K12" s="49" t="s">
        <v>5</v>
      </c>
      <c r="L12" s="54">
        <v>12</v>
      </c>
      <c r="M12" s="59" t="s">
        <v>195</v>
      </c>
      <c r="Q12" s="217"/>
    </row>
    <row r="13" spans="1:17" s="36" customFormat="1" ht="42.75" customHeight="1">
      <c r="A13" s="33"/>
      <c r="B13" s="62" t="s">
        <v>14</v>
      </c>
      <c r="C13" s="668" t="s">
        <v>164</v>
      </c>
      <c r="D13" s="668"/>
      <c r="E13" s="668"/>
      <c r="F13" s="668"/>
      <c r="G13" s="668"/>
      <c r="H13" s="668"/>
      <c r="I13" s="668"/>
      <c r="J13" s="668"/>
      <c r="K13" s="47" t="s">
        <v>5</v>
      </c>
      <c r="L13" s="55">
        <f>IF(1.67*$L$10&lt;=L14,1.67*$L$10,L14)</f>
        <v>20</v>
      </c>
      <c r="M13" s="417" t="s">
        <v>196</v>
      </c>
      <c r="Q13" s="217"/>
    </row>
    <row r="14" spans="1:17" s="36" customFormat="1" ht="27" customHeight="1" thickBot="1">
      <c r="A14" s="33"/>
      <c r="B14" s="38" t="s">
        <v>20</v>
      </c>
      <c r="C14" s="669" t="s">
        <v>165</v>
      </c>
      <c r="D14" s="669"/>
      <c r="E14" s="669"/>
      <c r="F14" s="669"/>
      <c r="G14" s="669"/>
      <c r="H14" s="669"/>
      <c r="I14" s="669"/>
      <c r="J14" s="669"/>
      <c r="K14" s="2" t="s">
        <v>5</v>
      </c>
      <c r="L14" s="56">
        <v>20</v>
      </c>
      <c r="M14" s="60" t="s">
        <v>195</v>
      </c>
      <c r="Q14" s="217"/>
    </row>
    <row r="15" spans="3:17" s="24" customFormat="1" ht="23.25" customHeight="1" thickTop="1">
      <c r="C15" s="30"/>
      <c r="D15" s="30"/>
      <c r="E15" s="30"/>
      <c r="F15" s="30"/>
      <c r="G15" s="32"/>
      <c r="Q15" s="4"/>
    </row>
    <row r="16" spans="2:17" s="24" customFormat="1" ht="23.25" customHeight="1">
      <c r="B16" s="26"/>
      <c r="C16" s="660" t="s">
        <v>198</v>
      </c>
      <c r="D16" s="660"/>
      <c r="E16" s="660"/>
      <c r="F16" s="660"/>
      <c r="G16" s="660"/>
      <c r="H16" s="660"/>
      <c r="I16" s="660"/>
      <c r="J16" s="660"/>
      <c r="K16" s="660"/>
      <c r="L16" s="660"/>
      <c r="M16" s="660"/>
      <c r="Q16" s="4"/>
    </row>
    <row r="17" spans="3:17" s="24" customFormat="1" ht="23.25" customHeight="1" thickBot="1">
      <c r="C17" s="25"/>
      <c r="D17" s="25"/>
      <c r="E17" s="25"/>
      <c r="Q17" s="4"/>
    </row>
    <row r="18" spans="2:14" s="3" customFormat="1" ht="21" customHeight="1" thickTop="1">
      <c r="B18" s="683" t="s">
        <v>159</v>
      </c>
      <c r="C18" s="686" t="s">
        <v>167</v>
      </c>
      <c r="D18" s="695" t="s">
        <v>168</v>
      </c>
      <c r="E18" s="670" t="s">
        <v>169</v>
      </c>
      <c r="F18" s="662" t="s">
        <v>172</v>
      </c>
      <c r="G18" s="663"/>
      <c r="H18" s="663"/>
      <c r="I18" s="689"/>
      <c r="J18" s="662" t="s">
        <v>180</v>
      </c>
      <c r="K18" s="663"/>
      <c r="L18" s="678" t="s">
        <v>192</v>
      </c>
      <c r="M18" s="675" t="s">
        <v>185</v>
      </c>
      <c r="N18" s="17"/>
    </row>
    <row r="19" spans="2:13" s="3" customFormat="1" ht="11.25" customHeight="1">
      <c r="B19" s="684"/>
      <c r="C19" s="687"/>
      <c r="D19" s="696"/>
      <c r="E19" s="671"/>
      <c r="F19" s="690" t="s">
        <v>173</v>
      </c>
      <c r="G19" s="691"/>
      <c r="H19" s="691"/>
      <c r="I19" s="692"/>
      <c r="J19" s="673" t="s">
        <v>181</v>
      </c>
      <c r="K19" s="674"/>
      <c r="L19" s="679"/>
      <c r="M19" s="676"/>
    </row>
    <row r="20" spans="2:14" s="3" customFormat="1" ht="36.75" customHeight="1">
      <c r="B20" s="684"/>
      <c r="C20" s="687"/>
      <c r="D20" s="696"/>
      <c r="E20" s="671"/>
      <c r="F20" s="693" t="s">
        <v>187</v>
      </c>
      <c r="G20" s="18" t="s">
        <v>174</v>
      </c>
      <c r="H20" s="18" t="s">
        <v>175</v>
      </c>
      <c r="I20" s="39" t="s">
        <v>176</v>
      </c>
      <c r="J20" s="40" t="s">
        <v>182</v>
      </c>
      <c r="K20" s="69" t="s">
        <v>183</v>
      </c>
      <c r="L20" s="680"/>
      <c r="M20" s="676"/>
      <c r="N20" s="16"/>
    </row>
    <row r="21" spans="2:13" s="3" customFormat="1" ht="18.75" customHeight="1">
      <c r="B21" s="685"/>
      <c r="C21" s="688"/>
      <c r="D21" s="235" t="s">
        <v>170</v>
      </c>
      <c r="E21" s="672"/>
      <c r="F21" s="694"/>
      <c r="G21" s="41" t="s">
        <v>177</v>
      </c>
      <c r="H21" s="41" t="s">
        <v>178</v>
      </c>
      <c r="I21" s="42" t="s">
        <v>179</v>
      </c>
      <c r="J21" s="94" t="s">
        <v>184</v>
      </c>
      <c r="K21" s="70" t="s">
        <v>179</v>
      </c>
      <c r="L21" s="43" t="s">
        <v>179</v>
      </c>
      <c r="M21" s="677"/>
    </row>
    <row r="22" spans="2:14" s="4" customFormat="1" ht="27" customHeight="1">
      <c r="B22" s="44" t="s">
        <v>4</v>
      </c>
      <c r="C22" s="681" t="s">
        <v>188</v>
      </c>
      <c r="D22" s="682"/>
      <c r="E22" s="682"/>
      <c r="F22" s="682"/>
      <c r="G22" s="682"/>
      <c r="H22" s="681"/>
      <c r="I22" s="682"/>
      <c r="J22" s="682"/>
      <c r="K22" s="682"/>
      <c r="L22" s="214">
        <v>1950</v>
      </c>
      <c r="M22" s="65"/>
      <c r="N22" s="15"/>
    </row>
    <row r="23" spans="2:17" s="5" customFormat="1" ht="68.25" customHeight="1">
      <c r="B23" s="6" t="s">
        <v>21</v>
      </c>
      <c r="C23" s="7" t="s">
        <v>189</v>
      </c>
      <c r="D23" s="64" t="s">
        <v>191</v>
      </c>
      <c r="E23" s="64">
        <v>1</v>
      </c>
      <c r="F23" s="418" t="s">
        <v>386</v>
      </c>
      <c r="G23" s="75">
        <v>2.5</v>
      </c>
      <c r="H23" s="332">
        <v>780</v>
      </c>
      <c r="I23" s="68">
        <f>H23*G23</f>
        <v>1950</v>
      </c>
      <c r="J23" s="332"/>
      <c r="K23" s="73">
        <f>+J23</f>
        <v>0</v>
      </c>
      <c r="L23" s="71">
        <v>1950</v>
      </c>
      <c r="M23" s="268" t="s">
        <v>186</v>
      </c>
      <c r="Q23" s="4"/>
    </row>
    <row r="24" spans="1:14" s="4" customFormat="1" ht="52.5" customHeight="1" thickBot="1">
      <c r="A24" s="5"/>
      <c r="B24" s="9" t="s">
        <v>22</v>
      </c>
      <c r="C24" s="10" t="s">
        <v>190</v>
      </c>
      <c r="D24" s="11" t="s">
        <v>191</v>
      </c>
      <c r="E24" s="11">
        <v>1</v>
      </c>
      <c r="F24" s="291"/>
      <c r="G24" s="292"/>
      <c r="H24" s="292"/>
      <c r="I24" s="293"/>
      <c r="J24" s="333"/>
      <c r="K24" s="74">
        <f>+J24</f>
        <v>0</v>
      </c>
      <c r="L24" s="72" t="s">
        <v>385</v>
      </c>
      <c r="M24" s="273" t="s">
        <v>193</v>
      </c>
      <c r="N24" s="8"/>
    </row>
    <row r="25" spans="3:17" s="24" customFormat="1" ht="15" customHeight="1" thickTop="1">
      <c r="C25" s="25"/>
      <c r="D25" s="25"/>
      <c r="E25" s="25"/>
      <c r="Q25" s="4"/>
    </row>
    <row r="26" spans="2:10" ht="12.75">
      <c r="B26" s="45"/>
      <c r="C26" s="45"/>
      <c r="D26" s="45"/>
      <c r="E26" s="45"/>
      <c r="F26" s="45"/>
      <c r="G26" s="45"/>
      <c r="H26" s="45"/>
      <c r="I26" s="45"/>
      <c r="J26" s="45"/>
    </row>
  </sheetData>
  <sheetProtection/>
  <mergeCells count="20">
    <mergeCell ref="J19:K19"/>
    <mergeCell ref="M18:M21"/>
    <mergeCell ref="L18:L20"/>
    <mergeCell ref="C22:K22"/>
    <mergeCell ref="B18:B21"/>
    <mergeCell ref="C18:C21"/>
    <mergeCell ref="F18:I18"/>
    <mergeCell ref="F19:I19"/>
    <mergeCell ref="F20:F21"/>
    <mergeCell ref="D18:D20"/>
    <mergeCell ref="C7:M7"/>
    <mergeCell ref="C16:M16"/>
    <mergeCell ref="C12:J12"/>
    <mergeCell ref="J18:K18"/>
    <mergeCell ref="C9:J9"/>
    <mergeCell ref="C11:J11"/>
    <mergeCell ref="C10:G10"/>
    <mergeCell ref="C13:J13"/>
    <mergeCell ref="C14:J14"/>
    <mergeCell ref="E18:E21"/>
  </mergeCells>
  <printOptions horizontalCentered="1"/>
  <pageMargins left="0.38" right="0.34" top="0.4" bottom="0.38" header="0.2" footer="0.11"/>
  <pageSetup fitToHeight="1" fitToWidth="1" horizontalDpi="300" verticalDpi="300" orientation="landscape" paperSize="9" scale="67" r:id="rId1"/>
  <headerFooter alignWithMargins="0">
    <oddFooter>&amp;L&amp;F: &amp;A&amp;CStrana &amp;P od &amp;N</oddFooter>
  </headerFooter>
</worksheet>
</file>

<file path=xl/worksheets/sheet3.xml><?xml version="1.0" encoding="utf-8"?>
<worksheet xmlns="http://schemas.openxmlformats.org/spreadsheetml/2006/main" xmlns:r="http://schemas.openxmlformats.org/officeDocument/2006/relationships">
  <dimension ref="A1:Q83"/>
  <sheetViews>
    <sheetView showGridLines="0" showZeros="0" zoomScale="110" zoomScaleNormal="110" zoomScaleSheetLayoutView="73" zoomScalePageLayoutView="0" workbookViewId="0" topLeftCell="C40">
      <selection activeCell="C40" sqref="C40"/>
    </sheetView>
  </sheetViews>
  <sheetFormatPr defaultColWidth="9.140625" defaultRowHeight="12.75"/>
  <cols>
    <col min="1" max="1" width="3.140625" style="27" customWidth="1"/>
    <col min="2" max="2" width="7.28125" style="27" customWidth="1"/>
    <col min="3" max="3" width="37.421875" style="27" customWidth="1"/>
    <col min="4" max="4" width="9.57421875" style="104" customWidth="1"/>
    <col min="5" max="5" width="13.421875" style="105" customWidth="1"/>
    <col min="6" max="6" width="9.421875" style="27" customWidth="1"/>
    <col min="7" max="7" width="9.8515625" style="27" customWidth="1"/>
    <col min="8" max="9" width="16.421875" style="27" customWidth="1"/>
    <col min="10" max="12" width="12.421875" style="27" customWidth="1"/>
    <col min="13" max="13" width="52.140625" style="27" customWidth="1"/>
    <col min="14" max="14" width="1.7109375" style="27" customWidth="1"/>
    <col min="15" max="15" width="9.7109375" style="27" bestFit="1" customWidth="1"/>
    <col min="16" max="16" width="9.140625" style="27" customWidth="1"/>
    <col min="17" max="17" width="2.140625" style="45" customWidth="1"/>
    <col min="18" max="16384" width="9.140625" style="27" customWidth="1"/>
  </cols>
  <sheetData>
    <row r="1" spans="1:17" s="24" customFormat="1" ht="19.5" customHeight="1" thickBot="1">
      <c r="A1" s="22" t="s">
        <v>158</v>
      </c>
      <c r="B1" s="23"/>
      <c r="C1" s="23"/>
      <c r="D1" s="23"/>
      <c r="E1" s="23"/>
      <c r="F1" s="23"/>
      <c r="G1" s="23"/>
      <c r="H1" s="23"/>
      <c r="I1" s="23"/>
      <c r="J1" s="23"/>
      <c r="K1" s="23"/>
      <c r="L1" s="23"/>
      <c r="M1" s="23"/>
      <c r="N1" s="23"/>
      <c r="O1" s="23"/>
      <c r="P1" s="23"/>
      <c r="Q1" s="4"/>
    </row>
    <row r="2" s="24" customFormat="1" ht="8.25" customHeight="1" thickTop="1">
      <c r="Q2" s="4"/>
    </row>
    <row r="3" spans="2:17" s="24" customFormat="1" ht="15" customHeight="1">
      <c r="B3" s="25" t="str">
        <f>+CONCATENATE('1. Cover page'!B11," ",'1. Cover page'!E11)</f>
        <v>Energy entity's name: </v>
      </c>
      <c r="I3" s="175"/>
      <c r="Q3" s="4"/>
    </row>
    <row r="4" spans="2:17" s="24" customFormat="1" ht="15" customHeight="1">
      <c r="B4" s="26" t="str">
        <f>+CONCATENATE('1. Cover page'!B7," ",'1. Cover page'!C7)</f>
        <v>Energy activity :     20 - Natural Gas Distribution</v>
      </c>
      <c r="Q4" s="4"/>
    </row>
    <row r="5" spans="2:5" ht="12.75">
      <c r="B5" s="26" t="str">
        <f>+CONCATENATE('1. Cover page'!B27," ",'1. Cover page'!E27)</f>
        <v>Date of processing: 25.11.2009.</v>
      </c>
      <c r="D5" s="27"/>
      <c r="E5" s="27"/>
    </row>
    <row r="6" spans="2:13" ht="16.5">
      <c r="B6" s="697" t="s">
        <v>199</v>
      </c>
      <c r="C6" s="697"/>
      <c r="D6" s="697"/>
      <c r="E6" s="697"/>
      <c r="F6" s="697"/>
      <c r="G6" s="697"/>
      <c r="H6" s="697"/>
      <c r="I6" s="697"/>
      <c r="J6" s="697"/>
      <c r="K6" s="697"/>
      <c r="L6" s="697"/>
      <c r="M6" s="697"/>
    </row>
    <row r="7" ht="9" customHeight="1" thickBot="1"/>
    <row r="8" spans="2:13" ht="14.25" customHeight="1" thickTop="1">
      <c r="B8" s="698" t="s">
        <v>159</v>
      </c>
      <c r="C8" s="701" t="s">
        <v>167</v>
      </c>
      <c r="D8" s="704" t="s">
        <v>200</v>
      </c>
      <c r="E8" s="705"/>
      <c r="F8" s="695" t="s">
        <v>168</v>
      </c>
      <c r="G8" s="670" t="s">
        <v>169</v>
      </c>
      <c r="H8" s="662" t="s">
        <v>172</v>
      </c>
      <c r="I8" s="663"/>
      <c r="J8" s="662" t="s">
        <v>180</v>
      </c>
      <c r="K8" s="663"/>
      <c r="L8" s="678" t="s">
        <v>192</v>
      </c>
      <c r="M8" s="675" t="s">
        <v>185</v>
      </c>
    </row>
    <row r="9" spans="2:13" ht="12.75" customHeight="1">
      <c r="B9" s="699"/>
      <c r="C9" s="702"/>
      <c r="D9" s="706"/>
      <c r="E9" s="707"/>
      <c r="F9" s="696"/>
      <c r="G9" s="671"/>
      <c r="H9" s="673" t="s">
        <v>173</v>
      </c>
      <c r="I9" s="674"/>
      <c r="J9" s="673" t="s">
        <v>181</v>
      </c>
      <c r="K9" s="674"/>
      <c r="L9" s="679"/>
      <c r="M9" s="676"/>
    </row>
    <row r="10" spans="1:13" ht="35.25" customHeight="1">
      <c r="A10" s="87"/>
      <c r="B10" s="699"/>
      <c r="C10" s="702"/>
      <c r="D10" s="706"/>
      <c r="E10" s="707"/>
      <c r="F10" s="696"/>
      <c r="G10" s="671"/>
      <c r="H10" s="40" t="s">
        <v>201</v>
      </c>
      <c r="I10" s="91" t="s">
        <v>176</v>
      </c>
      <c r="J10" s="40" t="s">
        <v>182</v>
      </c>
      <c r="K10" s="69" t="s">
        <v>183</v>
      </c>
      <c r="L10" s="680"/>
      <c r="M10" s="676"/>
    </row>
    <row r="11" spans="1:15" ht="17.25" customHeight="1">
      <c r="A11" s="87"/>
      <c r="B11" s="700"/>
      <c r="C11" s="703"/>
      <c r="D11" s="708"/>
      <c r="E11" s="709"/>
      <c r="F11" s="235" t="s">
        <v>170</v>
      </c>
      <c r="G11" s="672"/>
      <c r="H11" s="236" t="s">
        <v>184</v>
      </c>
      <c r="I11" s="70" t="s">
        <v>179</v>
      </c>
      <c r="J11" s="236" t="s">
        <v>184</v>
      </c>
      <c r="K11" s="70" t="s">
        <v>179</v>
      </c>
      <c r="L11" s="43" t="s">
        <v>179</v>
      </c>
      <c r="M11" s="677"/>
      <c r="O11" s="237"/>
    </row>
    <row r="12" spans="1:17" s="12" customFormat="1" ht="16.5" customHeight="1">
      <c r="A12" s="125"/>
      <c r="B12" s="180" t="s">
        <v>4</v>
      </c>
      <c r="C12" s="729" t="s">
        <v>202</v>
      </c>
      <c r="D12" s="730"/>
      <c r="E12" s="730"/>
      <c r="F12" s="730"/>
      <c r="G12" s="730"/>
      <c r="H12" s="730"/>
      <c r="I12" s="730"/>
      <c r="J12" s="730"/>
      <c r="K12" s="730"/>
      <c r="L12" s="731"/>
      <c r="M12" s="65"/>
      <c r="O12" s="238"/>
      <c r="Q12" s="21"/>
    </row>
    <row r="13" spans="1:17" s="12" customFormat="1" ht="16.5" customHeight="1">
      <c r="A13" s="125"/>
      <c r="B13" s="119" t="s">
        <v>3</v>
      </c>
      <c r="C13" s="732" t="s">
        <v>203</v>
      </c>
      <c r="D13" s="733"/>
      <c r="E13" s="733"/>
      <c r="F13" s="733"/>
      <c r="G13" s="733"/>
      <c r="H13" s="733"/>
      <c r="I13" s="733"/>
      <c r="J13" s="733"/>
      <c r="K13" s="734"/>
      <c r="L13" s="179">
        <f>IF(L17=0," ",+L17+$L$20+$L$36)</f>
        <v>21327.54</v>
      </c>
      <c r="M13" s="716" t="s">
        <v>387</v>
      </c>
      <c r="O13" s="238"/>
      <c r="Q13" s="21"/>
    </row>
    <row r="14" spans="1:17" s="12" customFormat="1" ht="16.5" customHeight="1">
      <c r="A14" s="125"/>
      <c r="B14" s="119" t="s">
        <v>12</v>
      </c>
      <c r="C14" s="726" t="s">
        <v>204</v>
      </c>
      <c r="D14" s="727"/>
      <c r="E14" s="727"/>
      <c r="F14" s="727"/>
      <c r="G14" s="727"/>
      <c r="H14" s="727"/>
      <c r="I14" s="727"/>
      <c r="J14" s="727"/>
      <c r="K14" s="728"/>
      <c r="L14" s="179">
        <f>IF(L18=0," ",+L18+$L$20+$L$36)</f>
        <v>23699.54</v>
      </c>
      <c r="M14" s="717"/>
      <c r="O14" s="185"/>
      <c r="Q14" s="21"/>
    </row>
    <row r="15" spans="1:17" s="12" customFormat="1" ht="16.5" customHeight="1">
      <c r="A15" s="125"/>
      <c r="B15" s="120" t="s">
        <v>13</v>
      </c>
      <c r="C15" s="735" t="s">
        <v>205</v>
      </c>
      <c r="D15" s="736"/>
      <c r="E15" s="736"/>
      <c r="F15" s="736"/>
      <c r="G15" s="736"/>
      <c r="H15" s="736"/>
      <c r="I15" s="736"/>
      <c r="J15" s="736"/>
      <c r="K15" s="737"/>
      <c r="L15" s="177">
        <f>IF(L19=0," ",+L19+$L$20+$L$36)</f>
        <v>26764.54</v>
      </c>
      <c r="M15" s="718"/>
      <c r="O15" s="185"/>
      <c r="Q15" s="21"/>
    </row>
    <row r="16" spans="1:17" s="12" customFormat="1" ht="16.5" customHeight="1">
      <c r="A16" s="125"/>
      <c r="B16" s="181" t="s">
        <v>14</v>
      </c>
      <c r="C16" s="714" t="s">
        <v>206</v>
      </c>
      <c r="D16" s="715"/>
      <c r="E16" s="715"/>
      <c r="F16" s="145"/>
      <c r="G16" s="145"/>
      <c r="H16" s="145"/>
      <c r="I16" s="145"/>
      <c r="J16" s="145"/>
      <c r="K16" s="239"/>
      <c r="L16" s="178"/>
      <c r="M16" s="240"/>
      <c r="Q16" s="21"/>
    </row>
    <row r="17" spans="1:17" s="12" customFormat="1" ht="16.5" customHeight="1">
      <c r="A17" s="125"/>
      <c r="B17" s="119" t="s">
        <v>24</v>
      </c>
      <c r="C17" s="149" t="s">
        <v>207</v>
      </c>
      <c r="D17" s="241"/>
      <c r="E17" s="334"/>
      <c r="F17" s="241" t="s">
        <v>210</v>
      </c>
      <c r="G17" s="339">
        <v>1</v>
      </c>
      <c r="H17" s="340"/>
      <c r="I17" s="98">
        <f>G17*H17</f>
        <v>0</v>
      </c>
      <c r="J17" s="340">
        <v>13443</v>
      </c>
      <c r="K17" s="98">
        <f>+J17*G17</f>
        <v>13443</v>
      </c>
      <c r="L17" s="242">
        <f>+I17+K17</f>
        <v>13443</v>
      </c>
      <c r="M17" s="720" t="s">
        <v>388</v>
      </c>
      <c r="Q17" s="21"/>
    </row>
    <row r="18" spans="1:17" s="12" customFormat="1" ht="16.5" customHeight="1">
      <c r="A18" s="125"/>
      <c r="B18" s="119" t="s">
        <v>38</v>
      </c>
      <c r="C18" s="149" t="s">
        <v>208</v>
      </c>
      <c r="D18" s="241"/>
      <c r="E18" s="334"/>
      <c r="F18" s="241" t="s">
        <v>210</v>
      </c>
      <c r="G18" s="339">
        <v>1</v>
      </c>
      <c r="H18" s="340"/>
      <c r="I18" s="98">
        <f>G18*H18</f>
        <v>0</v>
      </c>
      <c r="J18" s="340">
        <v>15815</v>
      </c>
      <c r="K18" s="98">
        <f>+J18*G18</f>
        <v>15815</v>
      </c>
      <c r="L18" s="242">
        <f>+I18+K18</f>
        <v>15815</v>
      </c>
      <c r="M18" s="720"/>
      <c r="Q18" s="21"/>
    </row>
    <row r="19" spans="1:17" s="12" customFormat="1" ht="16.5" customHeight="1">
      <c r="A19" s="125"/>
      <c r="B19" s="119" t="s">
        <v>62</v>
      </c>
      <c r="C19" s="149" t="s">
        <v>209</v>
      </c>
      <c r="D19" s="241"/>
      <c r="E19" s="334"/>
      <c r="F19" s="241" t="s">
        <v>210</v>
      </c>
      <c r="G19" s="339">
        <v>1</v>
      </c>
      <c r="H19" s="340"/>
      <c r="I19" s="98">
        <f>G19*H19</f>
        <v>0</v>
      </c>
      <c r="J19" s="340">
        <v>18880</v>
      </c>
      <c r="K19" s="98">
        <f>+J19*G19</f>
        <v>18880</v>
      </c>
      <c r="L19" s="242">
        <f>+I19+K19</f>
        <v>18880</v>
      </c>
      <c r="M19" s="720"/>
      <c r="Q19" s="21"/>
    </row>
    <row r="20" spans="1:17" s="12" customFormat="1" ht="27" customHeight="1">
      <c r="A20" s="125"/>
      <c r="B20" s="182" t="s">
        <v>35</v>
      </c>
      <c r="C20" s="722" t="s">
        <v>378</v>
      </c>
      <c r="D20" s="723"/>
      <c r="E20" s="723"/>
      <c r="F20" s="723"/>
      <c r="G20" s="723"/>
      <c r="H20" s="223"/>
      <c r="I20" s="243">
        <f>+SUM(I21:I35)</f>
        <v>501.5</v>
      </c>
      <c r="J20" s="244"/>
      <c r="K20" s="243">
        <f>+SUM(K21:K35)</f>
        <v>6644.08</v>
      </c>
      <c r="L20" s="179">
        <f>+I20+K20</f>
        <v>7145.58</v>
      </c>
      <c r="M20" s="245"/>
      <c r="O20" s="246"/>
      <c r="Q20" s="21"/>
    </row>
    <row r="21" spans="1:17" s="12" customFormat="1" ht="15.75" customHeight="1">
      <c r="A21" s="125"/>
      <c r="B21" s="119" t="s">
        <v>39</v>
      </c>
      <c r="C21" s="247" t="s">
        <v>211</v>
      </c>
      <c r="D21" s="241" t="s">
        <v>18</v>
      </c>
      <c r="E21" s="337"/>
      <c r="F21" s="241" t="s">
        <v>210</v>
      </c>
      <c r="G21" s="341">
        <v>1</v>
      </c>
      <c r="H21" s="340">
        <v>0</v>
      </c>
      <c r="I21" s="98">
        <f aca="true" t="shared" si="0" ref="I21:I35">G21*H21</f>
        <v>0</v>
      </c>
      <c r="J21" s="340">
        <v>1306.26</v>
      </c>
      <c r="K21" s="98">
        <f aca="true" t="shared" si="1" ref="K21:K35">+J21*G21</f>
        <v>1306.26</v>
      </c>
      <c r="L21" s="242">
        <f aca="true" t="shared" si="2" ref="L21:L43">+I21+K21</f>
        <v>1306.26</v>
      </c>
      <c r="M21" s="268"/>
      <c r="Q21" s="21"/>
    </row>
    <row r="22" spans="1:17" s="12" customFormat="1" ht="15.75" customHeight="1">
      <c r="A22" s="125"/>
      <c r="B22" s="119" t="s">
        <v>40</v>
      </c>
      <c r="C22" s="247" t="s">
        <v>212</v>
      </c>
      <c r="D22" s="241" t="s">
        <v>6</v>
      </c>
      <c r="E22" s="337"/>
      <c r="F22" s="241" t="s">
        <v>210</v>
      </c>
      <c r="G22" s="341">
        <v>2</v>
      </c>
      <c r="H22" s="340"/>
      <c r="I22" s="98">
        <f t="shared" si="0"/>
        <v>0</v>
      </c>
      <c r="J22" s="340">
        <v>459.02</v>
      </c>
      <c r="K22" s="98">
        <f t="shared" si="1"/>
        <v>918.04</v>
      </c>
      <c r="L22" s="242">
        <f t="shared" si="2"/>
        <v>918.04</v>
      </c>
      <c r="M22" s="268"/>
      <c r="Q22" s="21"/>
    </row>
    <row r="23" spans="1:17" s="12" customFormat="1" ht="15.75" customHeight="1">
      <c r="A23" s="125"/>
      <c r="B23" s="119" t="s">
        <v>41</v>
      </c>
      <c r="C23" s="654" t="s">
        <v>225</v>
      </c>
      <c r="D23" s="241" t="s">
        <v>19</v>
      </c>
      <c r="E23" s="337"/>
      <c r="F23" s="241" t="s">
        <v>210</v>
      </c>
      <c r="G23" s="341">
        <v>1</v>
      </c>
      <c r="H23" s="340">
        <v>0</v>
      </c>
      <c r="I23" s="98">
        <f t="shared" si="0"/>
        <v>0</v>
      </c>
      <c r="J23" s="340">
        <v>886.18</v>
      </c>
      <c r="K23" s="98">
        <f t="shared" si="1"/>
        <v>886.18</v>
      </c>
      <c r="L23" s="242">
        <f t="shared" si="2"/>
        <v>886.18</v>
      </c>
      <c r="M23" s="269"/>
      <c r="Q23" s="21"/>
    </row>
    <row r="24" spans="1:17" s="12" customFormat="1" ht="15.75" customHeight="1">
      <c r="A24" s="125"/>
      <c r="B24" s="119" t="s">
        <v>42</v>
      </c>
      <c r="C24" s="247" t="s">
        <v>213</v>
      </c>
      <c r="D24" s="248" t="s">
        <v>7</v>
      </c>
      <c r="E24" s="337"/>
      <c r="F24" s="241" t="s">
        <v>210</v>
      </c>
      <c r="G24" s="341">
        <v>1</v>
      </c>
      <c r="H24" s="340">
        <v>0</v>
      </c>
      <c r="I24" s="98">
        <f t="shared" si="0"/>
        <v>0</v>
      </c>
      <c r="J24" s="340">
        <v>599.9</v>
      </c>
      <c r="K24" s="98">
        <f t="shared" si="1"/>
        <v>599.9</v>
      </c>
      <c r="L24" s="242">
        <f t="shared" si="2"/>
        <v>599.9</v>
      </c>
      <c r="M24" s="268"/>
      <c r="Q24" s="21"/>
    </row>
    <row r="25" spans="1:17" s="12" customFormat="1" ht="15.75" customHeight="1">
      <c r="A25" s="125"/>
      <c r="B25" s="119" t="s">
        <v>43</v>
      </c>
      <c r="C25" s="247" t="s">
        <v>214</v>
      </c>
      <c r="D25" s="241" t="s">
        <v>8</v>
      </c>
      <c r="E25" s="337"/>
      <c r="F25" s="241" t="s">
        <v>5</v>
      </c>
      <c r="G25" s="342">
        <v>1.5</v>
      </c>
      <c r="H25" s="340">
        <v>0</v>
      </c>
      <c r="I25" s="98">
        <f t="shared" si="0"/>
        <v>0</v>
      </c>
      <c r="J25" s="340">
        <v>240.72</v>
      </c>
      <c r="K25" s="98">
        <f t="shared" si="1"/>
        <v>361.08</v>
      </c>
      <c r="L25" s="242">
        <f t="shared" si="2"/>
        <v>361.08</v>
      </c>
      <c r="M25" s="268"/>
      <c r="Q25" s="21"/>
    </row>
    <row r="26" spans="1:17" s="12" customFormat="1" ht="15.75" customHeight="1">
      <c r="A26" s="125"/>
      <c r="B26" s="119" t="s">
        <v>44</v>
      </c>
      <c r="C26" s="247" t="s">
        <v>215</v>
      </c>
      <c r="D26" s="241" t="s">
        <v>8</v>
      </c>
      <c r="E26" s="337"/>
      <c r="F26" s="241" t="s">
        <v>210</v>
      </c>
      <c r="G26" s="339">
        <v>1</v>
      </c>
      <c r="H26" s="340">
        <v>0</v>
      </c>
      <c r="I26" s="98">
        <f t="shared" si="0"/>
        <v>0</v>
      </c>
      <c r="J26" s="340">
        <v>240.72</v>
      </c>
      <c r="K26" s="98">
        <f t="shared" si="1"/>
        <v>240.72</v>
      </c>
      <c r="L26" s="242">
        <f t="shared" si="2"/>
        <v>240.72</v>
      </c>
      <c r="M26" s="268" t="s">
        <v>389</v>
      </c>
      <c r="Q26" s="21"/>
    </row>
    <row r="27" spans="1:17" s="12" customFormat="1" ht="30" customHeight="1">
      <c r="A27" s="125"/>
      <c r="B27" s="119" t="s">
        <v>45</v>
      </c>
      <c r="C27" s="249" t="s">
        <v>216</v>
      </c>
      <c r="D27" s="241"/>
      <c r="E27" s="250"/>
      <c r="F27" s="251" t="s">
        <v>210</v>
      </c>
      <c r="G27" s="339">
        <v>1</v>
      </c>
      <c r="H27" s="343">
        <v>501.5</v>
      </c>
      <c r="I27" s="98">
        <f t="shared" si="0"/>
        <v>501.5</v>
      </c>
      <c r="J27" s="343">
        <v>0</v>
      </c>
      <c r="K27" s="98">
        <f t="shared" si="1"/>
        <v>0</v>
      </c>
      <c r="L27" s="242">
        <f t="shared" si="2"/>
        <v>501.5</v>
      </c>
      <c r="M27" s="269"/>
      <c r="Q27" s="21"/>
    </row>
    <row r="28" spans="1:17" s="12" customFormat="1" ht="18.75" customHeight="1">
      <c r="A28" s="125"/>
      <c r="B28" s="119" t="s">
        <v>46</v>
      </c>
      <c r="C28" s="249" t="s">
        <v>379</v>
      </c>
      <c r="D28" s="241" t="s">
        <v>6</v>
      </c>
      <c r="E28" s="337"/>
      <c r="F28" s="241" t="s">
        <v>5</v>
      </c>
      <c r="G28" s="342">
        <v>5</v>
      </c>
      <c r="H28" s="343">
        <v>0</v>
      </c>
      <c r="I28" s="98">
        <f t="shared" si="0"/>
        <v>0</v>
      </c>
      <c r="J28" s="343">
        <v>67.68</v>
      </c>
      <c r="K28" s="98">
        <f t="shared" si="1"/>
        <v>338.40000000000003</v>
      </c>
      <c r="L28" s="242">
        <f t="shared" si="2"/>
        <v>338.40000000000003</v>
      </c>
      <c r="M28" s="268"/>
      <c r="Q28" s="21"/>
    </row>
    <row r="29" spans="1:17" s="12" customFormat="1" ht="25.5" customHeight="1">
      <c r="A29" s="125"/>
      <c r="B29" s="119" t="s">
        <v>47</v>
      </c>
      <c r="C29" s="249" t="s">
        <v>217</v>
      </c>
      <c r="D29" s="85" t="s">
        <v>65</v>
      </c>
      <c r="E29" s="337"/>
      <c r="F29" s="85" t="s">
        <v>9</v>
      </c>
      <c r="G29" s="344">
        <v>0.45</v>
      </c>
      <c r="H29" s="340">
        <v>0</v>
      </c>
      <c r="I29" s="252">
        <f t="shared" si="0"/>
        <v>0</v>
      </c>
      <c r="J29" s="340">
        <v>3270</v>
      </c>
      <c r="K29" s="98">
        <f t="shared" si="1"/>
        <v>1471.5</v>
      </c>
      <c r="L29" s="242">
        <f t="shared" si="2"/>
        <v>1471.5</v>
      </c>
      <c r="M29" s="716" t="s">
        <v>390</v>
      </c>
      <c r="Q29" s="21"/>
    </row>
    <row r="30" spans="1:17" s="12" customFormat="1" ht="25.5" customHeight="1">
      <c r="A30" s="125"/>
      <c r="B30" s="119" t="s">
        <v>48</v>
      </c>
      <c r="C30" s="249" t="s">
        <v>218</v>
      </c>
      <c r="D30" s="85" t="s">
        <v>65</v>
      </c>
      <c r="E30" s="337"/>
      <c r="F30" s="85" t="s">
        <v>9</v>
      </c>
      <c r="G30" s="344">
        <v>0.045</v>
      </c>
      <c r="H30" s="340">
        <v>0</v>
      </c>
      <c r="I30" s="252">
        <f t="shared" si="0"/>
        <v>0</v>
      </c>
      <c r="J30" s="340">
        <v>11600</v>
      </c>
      <c r="K30" s="98">
        <f t="shared" si="1"/>
        <v>522</v>
      </c>
      <c r="L30" s="242">
        <f t="shared" si="2"/>
        <v>522</v>
      </c>
      <c r="M30" s="719"/>
      <c r="Q30" s="21"/>
    </row>
    <row r="31" spans="1:17" s="12" customFormat="1" ht="15" customHeight="1">
      <c r="A31" s="125"/>
      <c r="B31" s="294" t="s">
        <v>49</v>
      </c>
      <c r="C31" s="379"/>
      <c r="D31" s="378"/>
      <c r="E31" s="337"/>
      <c r="F31" s="378"/>
      <c r="G31" s="342">
        <v>1</v>
      </c>
      <c r="H31" s="340"/>
      <c r="I31" s="252">
        <f t="shared" si="0"/>
        <v>0</v>
      </c>
      <c r="J31" s="340"/>
      <c r="K31" s="98">
        <f t="shared" si="1"/>
        <v>0</v>
      </c>
      <c r="L31" s="242">
        <f t="shared" si="2"/>
        <v>0</v>
      </c>
      <c r="M31" s="716" t="s">
        <v>391</v>
      </c>
      <c r="Q31" s="21"/>
    </row>
    <row r="32" spans="1:17" s="12" customFormat="1" ht="15" customHeight="1">
      <c r="A32" s="125"/>
      <c r="B32" s="294" t="s">
        <v>50</v>
      </c>
      <c r="C32" s="379"/>
      <c r="D32" s="335"/>
      <c r="E32" s="337"/>
      <c r="F32" s="381"/>
      <c r="G32" s="342"/>
      <c r="H32" s="340"/>
      <c r="I32" s="252">
        <f t="shared" si="0"/>
        <v>0</v>
      </c>
      <c r="J32" s="340"/>
      <c r="K32" s="98">
        <f t="shared" si="1"/>
        <v>0</v>
      </c>
      <c r="L32" s="242">
        <f t="shared" si="2"/>
        <v>0</v>
      </c>
      <c r="M32" s="717"/>
      <c r="Q32" s="21"/>
    </row>
    <row r="33" spans="1:17" s="12" customFormat="1" ht="15" customHeight="1">
      <c r="A33" s="125"/>
      <c r="B33" s="294" t="s">
        <v>51</v>
      </c>
      <c r="C33" s="379"/>
      <c r="D33" s="335"/>
      <c r="E33" s="337"/>
      <c r="F33" s="381"/>
      <c r="G33" s="342"/>
      <c r="H33" s="340"/>
      <c r="I33" s="252">
        <f t="shared" si="0"/>
        <v>0</v>
      </c>
      <c r="J33" s="340"/>
      <c r="K33" s="98">
        <f t="shared" si="1"/>
        <v>0</v>
      </c>
      <c r="L33" s="242">
        <f t="shared" si="2"/>
        <v>0</v>
      </c>
      <c r="M33" s="717"/>
      <c r="Q33" s="21"/>
    </row>
    <row r="34" spans="1:17" s="12" customFormat="1" ht="15" customHeight="1">
      <c r="A34" s="125"/>
      <c r="B34" s="294" t="s">
        <v>52</v>
      </c>
      <c r="C34" s="379"/>
      <c r="D34" s="335"/>
      <c r="E34" s="337"/>
      <c r="F34" s="381"/>
      <c r="G34" s="342"/>
      <c r="H34" s="340"/>
      <c r="I34" s="252">
        <f t="shared" si="0"/>
        <v>0</v>
      </c>
      <c r="J34" s="340"/>
      <c r="K34" s="98">
        <f t="shared" si="1"/>
        <v>0</v>
      </c>
      <c r="L34" s="242">
        <f t="shared" si="2"/>
        <v>0</v>
      </c>
      <c r="M34" s="717"/>
      <c r="Q34" s="21"/>
    </row>
    <row r="35" spans="1:17" s="12" customFormat="1" ht="15" customHeight="1">
      <c r="A35" s="125"/>
      <c r="B35" s="294" t="s">
        <v>53</v>
      </c>
      <c r="C35" s="380"/>
      <c r="D35" s="336"/>
      <c r="E35" s="338"/>
      <c r="F35" s="382"/>
      <c r="G35" s="345"/>
      <c r="H35" s="346"/>
      <c r="I35" s="253">
        <f t="shared" si="0"/>
        <v>0</v>
      </c>
      <c r="J35" s="346"/>
      <c r="K35" s="98">
        <f t="shared" si="1"/>
        <v>0</v>
      </c>
      <c r="L35" s="254">
        <f t="shared" si="2"/>
        <v>0</v>
      </c>
      <c r="M35" s="718"/>
      <c r="Q35" s="21"/>
    </row>
    <row r="36" spans="1:17" s="12" customFormat="1" ht="19.5" customHeight="1">
      <c r="A36" s="125"/>
      <c r="B36" s="183" t="s">
        <v>54</v>
      </c>
      <c r="C36" s="712" t="s">
        <v>219</v>
      </c>
      <c r="D36" s="713"/>
      <c r="E36" s="713"/>
      <c r="F36" s="713"/>
      <c r="G36" s="713"/>
      <c r="H36" s="713"/>
      <c r="I36" s="713"/>
      <c r="J36" s="713"/>
      <c r="K36" s="713"/>
      <c r="L36" s="164">
        <f>+L37*'2. Documentation cost'!$L$10</f>
        <v>738.96</v>
      </c>
      <c r="M36" s="271"/>
      <c r="N36" s="255"/>
      <c r="Q36" s="21"/>
    </row>
    <row r="37" spans="1:17" s="12" customFormat="1" ht="41.25" customHeight="1">
      <c r="A37" s="125"/>
      <c r="B37" s="184" t="s">
        <v>55</v>
      </c>
      <c r="C37" s="714" t="s">
        <v>220</v>
      </c>
      <c r="D37" s="715"/>
      <c r="E37" s="721"/>
      <c r="F37" s="223" t="s">
        <v>224</v>
      </c>
      <c r="G37" s="724"/>
      <c r="H37" s="725"/>
      <c r="I37" s="256">
        <f>+SUM(I38:I43)</f>
        <v>2</v>
      </c>
      <c r="J37" s="257"/>
      <c r="K37" s="256">
        <f>+SUM(K38:K43)</f>
        <v>59.58</v>
      </c>
      <c r="L37" s="178">
        <f t="shared" si="2"/>
        <v>61.58</v>
      </c>
      <c r="M37" s="270" t="s">
        <v>392</v>
      </c>
      <c r="Q37" s="21"/>
    </row>
    <row r="38" spans="1:17" s="12" customFormat="1" ht="15.75" customHeight="1">
      <c r="A38" s="125"/>
      <c r="B38" s="138" t="s">
        <v>56</v>
      </c>
      <c r="C38" s="258" t="s">
        <v>221</v>
      </c>
      <c r="D38" s="241" t="s">
        <v>6</v>
      </c>
      <c r="E38" s="347"/>
      <c r="F38" s="85" t="s">
        <v>10</v>
      </c>
      <c r="G38" s="259">
        <v>1</v>
      </c>
      <c r="H38" s="351"/>
      <c r="I38" s="260">
        <f>H38*G38</f>
        <v>0</v>
      </c>
      <c r="J38" s="351">
        <v>36.38</v>
      </c>
      <c r="K38" s="260">
        <f aca="true" t="shared" si="3" ref="K38:K43">+J38*G38</f>
        <v>36.38</v>
      </c>
      <c r="L38" s="261">
        <f t="shared" si="2"/>
        <v>36.38</v>
      </c>
      <c r="M38" s="272"/>
      <c r="Q38" s="21"/>
    </row>
    <row r="39" spans="1:17" s="12" customFormat="1" ht="27.75" customHeight="1">
      <c r="A39" s="125"/>
      <c r="B39" s="138" t="s">
        <v>57</v>
      </c>
      <c r="C39" s="258" t="s">
        <v>222</v>
      </c>
      <c r="D39" s="85" t="s">
        <v>11</v>
      </c>
      <c r="E39" s="347"/>
      <c r="F39" s="85" t="s">
        <v>10</v>
      </c>
      <c r="G39" s="347">
        <v>0.16</v>
      </c>
      <c r="H39" s="351"/>
      <c r="I39" s="260">
        <f>H39*G39</f>
        <v>0</v>
      </c>
      <c r="J39" s="351">
        <v>145</v>
      </c>
      <c r="K39" s="260">
        <f t="shared" si="3"/>
        <v>23.2</v>
      </c>
      <c r="L39" s="262">
        <f t="shared" si="2"/>
        <v>23.2</v>
      </c>
      <c r="M39" s="272" t="s">
        <v>393</v>
      </c>
      <c r="Q39" s="21"/>
    </row>
    <row r="40" spans="1:17" s="12" customFormat="1" ht="18.75" customHeight="1">
      <c r="A40" s="125"/>
      <c r="B40" s="138" t="s">
        <v>58</v>
      </c>
      <c r="C40" s="258" t="s">
        <v>223</v>
      </c>
      <c r="D40" s="710"/>
      <c r="E40" s="711"/>
      <c r="F40" s="85" t="s">
        <v>10</v>
      </c>
      <c r="G40" s="259">
        <v>1</v>
      </c>
      <c r="H40" s="351">
        <v>2</v>
      </c>
      <c r="I40" s="260">
        <f>H40*G40</f>
        <v>2</v>
      </c>
      <c r="J40" s="351"/>
      <c r="K40" s="260">
        <f t="shared" si="3"/>
        <v>0</v>
      </c>
      <c r="L40" s="261">
        <f t="shared" si="2"/>
        <v>2</v>
      </c>
      <c r="M40" s="272"/>
      <c r="Q40" s="21"/>
    </row>
    <row r="41" spans="1:17" s="12" customFormat="1" ht="15.75" customHeight="1">
      <c r="A41" s="125"/>
      <c r="B41" s="419" t="s">
        <v>59</v>
      </c>
      <c r="C41" s="383" t="s">
        <v>15</v>
      </c>
      <c r="D41" s="335"/>
      <c r="E41" s="337"/>
      <c r="F41" s="381"/>
      <c r="G41" s="342"/>
      <c r="H41" s="352"/>
      <c r="I41" s="263">
        <f>G41*H41</f>
        <v>0</v>
      </c>
      <c r="J41" s="352"/>
      <c r="K41" s="260">
        <f t="shared" si="3"/>
        <v>0</v>
      </c>
      <c r="L41" s="261">
        <f t="shared" si="2"/>
        <v>0</v>
      </c>
      <c r="M41" s="272"/>
      <c r="Q41" s="21"/>
    </row>
    <row r="42" spans="1:17" s="12" customFormat="1" ht="15.75" customHeight="1">
      <c r="A42" s="125"/>
      <c r="B42" s="419" t="s">
        <v>60</v>
      </c>
      <c r="C42" s="384" t="s">
        <v>15</v>
      </c>
      <c r="D42" s="335"/>
      <c r="E42" s="337"/>
      <c r="F42" s="381"/>
      <c r="G42" s="342"/>
      <c r="H42" s="340"/>
      <c r="I42" s="252">
        <f>G42*H42</f>
        <v>0</v>
      </c>
      <c r="J42" s="340"/>
      <c r="K42" s="166">
        <f t="shared" si="3"/>
        <v>0</v>
      </c>
      <c r="L42" s="242">
        <f t="shared" si="2"/>
        <v>0</v>
      </c>
      <c r="M42" s="268"/>
      <c r="Q42" s="21"/>
    </row>
    <row r="43" spans="1:17" s="12" customFormat="1" ht="15.75" customHeight="1" thickBot="1">
      <c r="A43" s="125"/>
      <c r="B43" s="415" t="s">
        <v>61</v>
      </c>
      <c r="C43" s="385" t="s">
        <v>15</v>
      </c>
      <c r="D43" s="348"/>
      <c r="E43" s="349"/>
      <c r="F43" s="386"/>
      <c r="G43" s="350"/>
      <c r="H43" s="353"/>
      <c r="I43" s="264">
        <f>G43*H43</f>
        <v>0</v>
      </c>
      <c r="J43" s="353"/>
      <c r="K43" s="167">
        <f t="shared" si="3"/>
        <v>0</v>
      </c>
      <c r="L43" s="265">
        <f t="shared" si="2"/>
        <v>0</v>
      </c>
      <c r="M43" s="273"/>
      <c r="Q43" s="21"/>
    </row>
    <row r="44" spans="1:13" ht="6.75" customHeight="1" thickTop="1">
      <c r="A44" s="198"/>
      <c r="B44" s="198"/>
      <c r="M44" s="266"/>
    </row>
    <row r="45" spans="1:13" ht="18.75" customHeight="1">
      <c r="A45" s="198"/>
      <c r="B45" s="274"/>
      <c r="M45" s="266"/>
    </row>
    <row r="46" spans="1:13" ht="6" customHeight="1">
      <c r="A46" s="198"/>
      <c r="B46" s="198"/>
      <c r="M46" s="266"/>
    </row>
    <row r="47" spans="1:13" ht="12.75">
      <c r="A47" s="198"/>
      <c r="B47" s="198"/>
      <c r="M47" s="266"/>
    </row>
    <row r="48" spans="1:13" ht="12.75">
      <c r="A48" s="198"/>
      <c r="B48" s="198"/>
      <c r="M48" s="266"/>
    </row>
    <row r="49" spans="1:13" ht="12.75">
      <c r="A49" s="198"/>
      <c r="B49" s="198"/>
      <c r="M49" s="266"/>
    </row>
    <row r="50" spans="1:13" ht="12.75">
      <c r="A50" s="198"/>
      <c r="B50" s="198"/>
      <c r="M50" s="266"/>
    </row>
    <row r="51" spans="1:13" ht="12.75">
      <c r="A51" s="198"/>
      <c r="B51" s="198"/>
      <c r="M51" s="266"/>
    </row>
    <row r="52" spans="1:13" ht="12.75">
      <c r="A52" s="198"/>
      <c r="B52" s="198"/>
      <c r="M52" s="266"/>
    </row>
    <row r="53" spans="1:13" ht="12.75">
      <c r="A53" s="198"/>
      <c r="B53" s="198"/>
      <c r="M53" s="266"/>
    </row>
    <row r="54" spans="1:13" ht="12.75">
      <c r="A54" s="198"/>
      <c r="B54" s="198"/>
      <c r="M54" s="266"/>
    </row>
    <row r="55" spans="1:13" ht="12.75">
      <c r="A55" s="198"/>
      <c r="B55" s="198"/>
      <c r="M55" s="266"/>
    </row>
    <row r="56" spans="1:13" ht="12.75">
      <c r="A56" s="198"/>
      <c r="B56" s="198"/>
      <c r="M56" s="266"/>
    </row>
    <row r="57" spans="1:13" ht="12.75">
      <c r="A57" s="198"/>
      <c r="B57" s="198"/>
      <c r="M57" s="266"/>
    </row>
    <row r="58" spans="1:13" ht="12.75">
      <c r="A58" s="198"/>
      <c r="B58" s="198"/>
      <c r="M58" s="266"/>
    </row>
    <row r="59" spans="1:13" ht="12.75">
      <c r="A59" s="198"/>
      <c r="B59" s="198"/>
      <c r="M59" s="266"/>
    </row>
    <row r="60" spans="1:13" ht="12.75">
      <c r="A60" s="198"/>
      <c r="B60" s="198"/>
      <c r="M60" s="266"/>
    </row>
    <row r="61" spans="1:13" ht="12.75">
      <c r="A61" s="198"/>
      <c r="B61" s="198"/>
      <c r="M61" s="105"/>
    </row>
    <row r="62" spans="1:13" ht="12.75">
      <c r="A62" s="198"/>
      <c r="B62" s="198"/>
      <c r="M62" s="105"/>
    </row>
    <row r="63" spans="1:13" ht="12.75">
      <c r="A63" s="198"/>
      <c r="B63" s="198"/>
      <c r="M63" s="105"/>
    </row>
    <row r="64" spans="1:13" ht="12.75">
      <c r="A64" s="198"/>
      <c r="B64" s="198"/>
      <c r="M64" s="105"/>
    </row>
    <row r="65" spans="1:13" ht="12.75">
      <c r="A65" s="198"/>
      <c r="B65" s="198"/>
      <c r="M65" s="105"/>
    </row>
    <row r="66" spans="1:13" ht="12.75">
      <c r="A66" s="198"/>
      <c r="B66" s="198"/>
      <c r="M66" s="105"/>
    </row>
    <row r="67" spans="1:13" ht="12.75">
      <c r="A67" s="198"/>
      <c r="B67" s="198"/>
      <c r="M67" s="105"/>
    </row>
    <row r="68" spans="1:13" ht="12.75">
      <c r="A68" s="198"/>
      <c r="B68" s="198"/>
      <c r="M68" s="105"/>
    </row>
    <row r="69" spans="1:13" ht="12.75">
      <c r="A69" s="198"/>
      <c r="B69" s="198"/>
      <c r="M69" s="105"/>
    </row>
    <row r="70" spans="1:13" ht="12.75">
      <c r="A70" s="198"/>
      <c r="B70" s="198"/>
      <c r="M70" s="105"/>
    </row>
    <row r="71" spans="1:13" ht="12.75">
      <c r="A71" s="198"/>
      <c r="B71" s="198"/>
      <c r="M71" s="105"/>
    </row>
    <row r="72" spans="1:13" ht="12.75">
      <c r="A72" s="198"/>
      <c r="B72" s="198"/>
      <c r="M72" s="105"/>
    </row>
    <row r="73" spans="1:13" ht="12.75">
      <c r="A73" s="198"/>
      <c r="B73" s="198"/>
      <c r="M73" s="105"/>
    </row>
    <row r="74" spans="1:13" ht="12.75">
      <c r="A74" s="198"/>
      <c r="B74" s="198"/>
      <c r="M74" s="105"/>
    </row>
    <row r="75" spans="1:13" ht="12.75">
      <c r="A75" s="198"/>
      <c r="B75" s="198"/>
      <c r="M75" s="105"/>
    </row>
    <row r="76" spans="1:13" ht="12.75">
      <c r="A76" s="198"/>
      <c r="B76" s="198"/>
      <c r="M76" s="105"/>
    </row>
    <row r="77" spans="1:13" ht="12.75">
      <c r="A77" s="198"/>
      <c r="B77" s="198"/>
      <c r="M77" s="105"/>
    </row>
    <row r="78" spans="1:2" ht="12.75">
      <c r="A78" s="198"/>
      <c r="B78" s="198"/>
    </row>
    <row r="79" spans="1:2" ht="12.75">
      <c r="A79" s="198"/>
      <c r="B79" s="198"/>
    </row>
    <row r="80" spans="1:2" ht="12.75">
      <c r="A80" s="198"/>
      <c r="B80" s="198"/>
    </row>
    <row r="81" spans="1:2" ht="12.75">
      <c r="A81" s="198"/>
      <c r="B81" s="198"/>
    </row>
    <row r="82" spans="1:2" ht="12.75">
      <c r="A82" s="198"/>
      <c r="B82" s="198"/>
    </row>
    <row r="83" spans="1:2" ht="12.75">
      <c r="A83" s="198"/>
      <c r="B83" s="198"/>
    </row>
  </sheetData>
  <sheetProtection/>
  <mergeCells count="26">
    <mergeCell ref="M8:M11"/>
    <mergeCell ref="C14:K14"/>
    <mergeCell ref="H9:I9"/>
    <mergeCell ref="C12:L12"/>
    <mergeCell ref="M13:M15"/>
    <mergeCell ref="C13:K13"/>
    <mergeCell ref="C15:K15"/>
    <mergeCell ref="D40:E40"/>
    <mergeCell ref="C36:K36"/>
    <mergeCell ref="C16:E16"/>
    <mergeCell ref="M31:M35"/>
    <mergeCell ref="M29:M30"/>
    <mergeCell ref="M17:M19"/>
    <mergeCell ref="C37:E37"/>
    <mergeCell ref="C20:G20"/>
    <mergeCell ref="G37:H37"/>
    <mergeCell ref="B6:M6"/>
    <mergeCell ref="F8:F10"/>
    <mergeCell ref="G8:G11"/>
    <mergeCell ref="H8:I8"/>
    <mergeCell ref="J8:K8"/>
    <mergeCell ref="L8:L10"/>
    <mergeCell ref="B8:B11"/>
    <mergeCell ref="C8:C11"/>
    <mergeCell ref="J9:K9"/>
    <mergeCell ref="D8:E11"/>
  </mergeCells>
  <printOptions horizontalCentered="1"/>
  <pageMargins left="0.1968503937007874" right="0.2362204724409449" top="0.2755905511811024" bottom="0.32" header="0.1968503937007874" footer="0.17"/>
  <pageSetup horizontalDpi="600" verticalDpi="600" orientation="landscape" paperSize="9" scale="67" r:id="rId1"/>
  <headerFooter alignWithMargins="0">
    <oddFooter>&amp;L&amp;F: &amp;CСтр. &amp;P / &amp;N</oddFooter>
  </headerFooter>
  <ignoredErrors>
    <ignoredError sqref="K37 L36 I20:K20" formula="1"/>
    <ignoredError sqref="B33:B35 B44 B46:B47" twoDigitTextYear="1"/>
  </ignoredErrors>
</worksheet>
</file>

<file path=xl/worksheets/sheet4.xml><?xml version="1.0" encoding="utf-8"?>
<worksheet xmlns="http://schemas.openxmlformats.org/spreadsheetml/2006/main" xmlns:r="http://schemas.openxmlformats.org/officeDocument/2006/relationships">
  <dimension ref="A1:Q64"/>
  <sheetViews>
    <sheetView showGridLines="0" showZeros="0" zoomScaleSheetLayoutView="75" zoomScalePageLayoutView="0" workbookViewId="0" topLeftCell="E44">
      <selection activeCell="C42" sqref="C42"/>
    </sheetView>
  </sheetViews>
  <sheetFormatPr defaultColWidth="9.140625" defaultRowHeight="12.75"/>
  <cols>
    <col min="1" max="1" width="2.7109375" style="27" customWidth="1"/>
    <col min="2" max="2" width="8.00390625" style="27" customWidth="1"/>
    <col min="3" max="3" width="50.8515625" style="27" customWidth="1"/>
    <col min="4" max="4" width="9.421875" style="27" customWidth="1"/>
    <col min="5" max="5" width="10.421875" style="104" customWidth="1"/>
    <col min="6" max="6" width="12.421875" style="104" customWidth="1"/>
    <col min="7" max="7" width="10.140625" style="104" customWidth="1"/>
    <col min="8" max="8" width="9.8515625" style="104" customWidth="1"/>
    <col min="9" max="9" width="10.00390625" style="105" customWidth="1"/>
    <col min="10" max="11" width="10.00390625" style="27" customWidth="1"/>
    <col min="12" max="12" width="8.421875" style="27" customWidth="1"/>
    <col min="13" max="14" width="10.00390625" style="27" customWidth="1"/>
    <col min="15" max="15" width="11.00390625" style="27" customWidth="1"/>
    <col min="16" max="16" width="48.140625" style="105" customWidth="1"/>
    <col min="17" max="17" width="2.140625" style="45" customWidth="1"/>
    <col min="18" max="18" width="3.8515625" style="27" customWidth="1"/>
    <col min="19" max="16384" width="9.140625" style="27" customWidth="1"/>
  </cols>
  <sheetData>
    <row r="1" spans="1:17" s="24" customFormat="1" ht="15.75" customHeight="1" thickBot="1">
      <c r="A1" s="22" t="s">
        <v>158</v>
      </c>
      <c r="B1" s="23"/>
      <c r="C1" s="23"/>
      <c r="D1" s="23"/>
      <c r="E1" s="23"/>
      <c r="F1" s="23"/>
      <c r="G1" s="23"/>
      <c r="H1" s="23"/>
      <c r="I1" s="23"/>
      <c r="J1" s="23"/>
      <c r="K1" s="23"/>
      <c r="L1" s="23"/>
      <c r="M1" s="23"/>
      <c r="N1" s="23"/>
      <c r="O1" s="23"/>
      <c r="P1" s="22"/>
      <c r="Q1" s="4"/>
    </row>
    <row r="2" spans="16:17" s="24" customFormat="1" ht="12" customHeight="1" thickTop="1">
      <c r="P2" s="107"/>
      <c r="Q2" s="4"/>
    </row>
    <row r="3" spans="2:17" s="24" customFormat="1" ht="15" customHeight="1">
      <c r="B3" s="25" t="str">
        <f>+CONCATENATE('1. Cover page'!B11," ",'1. Cover page'!E11)</f>
        <v>Energy entity's name: </v>
      </c>
      <c r="P3" s="107"/>
      <c r="Q3" s="4"/>
    </row>
    <row r="4" spans="2:17" s="24" customFormat="1" ht="15" customHeight="1">
      <c r="B4" s="26" t="str">
        <f>+CONCATENATE('1. Cover page'!B7," ",'1. Cover page'!C7)</f>
        <v>Energy activity :     20 - Natural Gas Distribution</v>
      </c>
      <c r="P4" s="107"/>
      <c r="Q4" s="4"/>
    </row>
    <row r="5" spans="2:9" ht="12.75">
      <c r="B5" s="26" t="str">
        <f>+CONCATENATE('1. Cover page'!B27," ",'1. Cover page'!E27)</f>
        <v>Date of processing: 25.11.2009.</v>
      </c>
      <c r="E5" s="27"/>
      <c r="F5" s="27"/>
      <c r="G5" s="27"/>
      <c r="H5" s="27"/>
      <c r="I5" s="27"/>
    </row>
    <row r="6" spans="2:9" ht="6.75" customHeight="1">
      <c r="B6" s="26"/>
      <c r="E6" s="27"/>
      <c r="F6" s="27"/>
      <c r="G6" s="27"/>
      <c r="H6" s="27"/>
      <c r="I6" s="27"/>
    </row>
    <row r="7" spans="1:17" s="83" customFormat="1" ht="18" customHeight="1">
      <c r="A7" s="82"/>
      <c r="B7" s="777" t="s">
        <v>285</v>
      </c>
      <c r="C7" s="777"/>
      <c r="D7" s="777"/>
      <c r="E7" s="777"/>
      <c r="F7" s="777"/>
      <c r="G7" s="777"/>
      <c r="H7" s="777"/>
      <c r="I7" s="777"/>
      <c r="J7" s="777"/>
      <c r="K7" s="777"/>
      <c r="L7" s="777"/>
      <c r="M7" s="777"/>
      <c r="N7" s="777"/>
      <c r="O7" s="777"/>
      <c r="P7" s="777"/>
      <c r="Q7" s="777"/>
    </row>
    <row r="8" spans="1:17" s="83" customFormat="1" ht="8.25" customHeight="1" thickBot="1">
      <c r="A8" s="82"/>
      <c r="B8" s="78"/>
      <c r="C8" s="78"/>
      <c r="D8" s="81"/>
      <c r="E8" s="81"/>
      <c r="F8" s="77"/>
      <c r="G8" s="80"/>
      <c r="H8" s="77"/>
      <c r="I8" s="77"/>
      <c r="J8" s="77"/>
      <c r="K8" s="77"/>
      <c r="L8" s="77"/>
      <c r="M8" s="77"/>
      <c r="N8" s="77"/>
      <c r="O8" s="77"/>
      <c r="P8" s="108"/>
      <c r="Q8" s="78"/>
    </row>
    <row r="9" spans="2:16" ht="18.75" customHeight="1" thickTop="1">
      <c r="B9" s="698" t="s">
        <v>159</v>
      </c>
      <c r="C9" s="701" t="s">
        <v>167</v>
      </c>
      <c r="D9" s="704" t="s">
        <v>226</v>
      </c>
      <c r="E9" s="783" t="s">
        <v>169</v>
      </c>
      <c r="F9" s="662" t="s">
        <v>172</v>
      </c>
      <c r="G9" s="663"/>
      <c r="H9" s="663"/>
      <c r="I9" s="689"/>
      <c r="J9" s="770" t="s">
        <v>180</v>
      </c>
      <c r="K9" s="771"/>
      <c r="L9" s="771"/>
      <c r="M9" s="771"/>
      <c r="N9" s="772"/>
      <c r="O9" s="84"/>
      <c r="P9" s="675" t="s">
        <v>272</v>
      </c>
    </row>
    <row r="10" spans="2:16" ht="13.5" customHeight="1">
      <c r="B10" s="699"/>
      <c r="C10" s="702"/>
      <c r="D10" s="706"/>
      <c r="E10" s="784"/>
      <c r="F10" s="690" t="s">
        <v>173</v>
      </c>
      <c r="G10" s="691"/>
      <c r="H10" s="691"/>
      <c r="I10" s="692"/>
      <c r="J10" s="780" t="s">
        <v>181</v>
      </c>
      <c r="K10" s="778"/>
      <c r="L10" s="778" t="s">
        <v>17</v>
      </c>
      <c r="M10" s="778"/>
      <c r="N10" s="779"/>
      <c r="O10" s="86"/>
      <c r="P10" s="676"/>
    </row>
    <row r="11" spans="1:17" ht="57" customHeight="1">
      <c r="A11" s="87"/>
      <c r="B11" s="699"/>
      <c r="C11" s="702"/>
      <c r="D11" s="706"/>
      <c r="E11" s="784"/>
      <c r="F11" s="781" t="s">
        <v>171</v>
      </c>
      <c r="G11" s="88" t="s">
        <v>174</v>
      </c>
      <c r="H11" s="88" t="s">
        <v>227</v>
      </c>
      <c r="I11" s="89" t="s">
        <v>229</v>
      </c>
      <c r="J11" s="76" t="s">
        <v>182</v>
      </c>
      <c r="K11" s="90" t="s">
        <v>230</v>
      </c>
      <c r="L11" s="88" t="s">
        <v>174</v>
      </c>
      <c r="M11" s="88" t="s">
        <v>231</v>
      </c>
      <c r="N11" s="91" t="s">
        <v>232</v>
      </c>
      <c r="O11" s="92" t="s">
        <v>192</v>
      </c>
      <c r="P11" s="676"/>
      <c r="Q11" s="215"/>
    </row>
    <row r="12" spans="1:16" ht="17.25" customHeight="1">
      <c r="A12" s="87"/>
      <c r="B12" s="700"/>
      <c r="C12" s="703"/>
      <c r="D12" s="708"/>
      <c r="E12" s="785"/>
      <c r="F12" s="782"/>
      <c r="G12" s="41" t="s">
        <v>177</v>
      </c>
      <c r="H12" s="41" t="s">
        <v>178</v>
      </c>
      <c r="I12" s="93" t="s">
        <v>179</v>
      </c>
      <c r="J12" s="94" t="s">
        <v>228</v>
      </c>
      <c r="K12" s="41" t="s">
        <v>179</v>
      </c>
      <c r="L12" s="41" t="s">
        <v>177</v>
      </c>
      <c r="M12" s="95" t="s">
        <v>178</v>
      </c>
      <c r="N12" s="96" t="s">
        <v>179</v>
      </c>
      <c r="O12" s="163" t="s">
        <v>179</v>
      </c>
      <c r="P12" s="677"/>
    </row>
    <row r="13" spans="1:17" s="12" customFormat="1" ht="24.75" customHeight="1">
      <c r="A13" s="125"/>
      <c r="B13" s="183" t="s">
        <v>4</v>
      </c>
      <c r="C13" s="767" t="s">
        <v>233</v>
      </c>
      <c r="D13" s="768"/>
      <c r="E13" s="768"/>
      <c r="F13" s="768"/>
      <c r="G13" s="768"/>
      <c r="H13" s="768"/>
      <c r="I13" s="768"/>
      <c r="J13" s="768"/>
      <c r="K13" s="768"/>
      <c r="L13" s="768"/>
      <c r="M13" s="768"/>
      <c r="N13" s="768"/>
      <c r="O13" s="282">
        <f>+O14+O40</f>
        <v>18648.46528</v>
      </c>
      <c r="P13" s="157"/>
      <c r="Q13" s="21"/>
    </row>
    <row r="14" spans="1:17" s="12" customFormat="1" ht="14.25" customHeight="1">
      <c r="A14" s="97"/>
      <c r="B14" s="137" t="s">
        <v>14</v>
      </c>
      <c r="C14" s="753" t="s">
        <v>234</v>
      </c>
      <c r="D14" s="748"/>
      <c r="E14" s="748"/>
      <c r="F14" s="748"/>
      <c r="G14" s="748"/>
      <c r="H14" s="748"/>
      <c r="I14" s="748"/>
      <c r="J14" s="748"/>
      <c r="K14" s="748"/>
      <c r="L14" s="748"/>
      <c r="M14" s="748"/>
      <c r="N14" s="749"/>
      <c r="O14" s="285">
        <f>+O15+O34+O35</f>
        <v>15827.386</v>
      </c>
      <c r="P14" s="66"/>
      <c r="Q14" s="21"/>
    </row>
    <row r="15" spans="1:17" s="12" customFormat="1" ht="14.25" customHeight="1">
      <c r="A15" s="97"/>
      <c r="B15" s="138" t="s">
        <v>24</v>
      </c>
      <c r="C15" s="714" t="s">
        <v>235</v>
      </c>
      <c r="D15" s="715"/>
      <c r="E15" s="715"/>
      <c r="F15" s="275"/>
      <c r="G15" s="276"/>
      <c r="H15" s="276"/>
      <c r="I15" s="277">
        <f>+SUM(I16:I33)</f>
        <v>120.145</v>
      </c>
      <c r="J15" s="278"/>
      <c r="K15" s="279">
        <f>+SUM(K16:K33)</f>
        <v>0</v>
      </c>
      <c r="L15" s="278"/>
      <c r="M15" s="280"/>
      <c r="N15" s="279">
        <f>+SUM(N16:N33)</f>
        <v>5619.741</v>
      </c>
      <c r="O15" s="281">
        <f aca="true" t="shared" si="0" ref="O15:O33">+I15+K15+N15</f>
        <v>5739.886</v>
      </c>
      <c r="P15" s="66"/>
      <c r="Q15" s="21"/>
    </row>
    <row r="16" spans="1:17" s="12" customFormat="1" ht="14.25" customHeight="1">
      <c r="A16" s="97"/>
      <c r="B16" s="119" t="s">
        <v>25</v>
      </c>
      <c r="C16" s="150" t="s">
        <v>236</v>
      </c>
      <c r="D16" s="110" t="s">
        <v>210</v>
      </c>
      <c r="E16" s="354">
        <v>1</v>
      </c>
      <c r="F16" s="358" t="s">
        <v>394</v>
      </c>
      <c r="G16" s="359">
        <v>0.25</v>
      </c>
      <c r="H16" s="359">
        <v>480.58</v>
      </c>
      <c r="I16" s="224">
        <f>+G16*H16</f>
        <v>120.145</v>
      </c>
      <c r="J16" s="358"/>
      <c r="K16" s="73">
        <f aca="true" t="shared" si="1" ref="K16:K33">+J16*E16</f>
        <v>0</v>
      </c>
      <c r="L16" s="343"/>
      <c r="M16" s="360"/>
      <c r="N16" s="153">
        <f aca="true" t="shared" si="2" ref="N16:N33">+L16*M16</f>
        <v>0</v>
      </c>
      <c r="O16" s="71">
        <f t="shared" si="0"/>
        <v>120.145</v>
      </c>
      <c r="P16" s="66"/>
      <c r="Q16" s="21"/>
    </row>
    <row r="17" spans="1:17" s="12" customFormat="1" ht="14.25" customHeight="1">
      <c r="A17" s="97"/>
      <c r="B17" s="119" t="s">
        <v>26</v>
      </c>
      <c r="C17" s="150" t="s">
        <v>212</v>
      </c>
      <c r="D17" s="110" t="s">
        <v>210</v>
      </c>
      <c r="E17" s="354">
        <v>2</v>
      </c>
      <c r="F17" s="358"/>
      <c r="G17" s="359"/>
      <c r="H17" s="332"/>
      <c r="I17" s="224">
        <f aca="true" t="shared" si="3" ref="I17:I27">+G17*H17</f>
        <v>0</v>
      </c>
      <c r="J17" s="358"/>
      <c r="K17" s="73">
        <f t="shared" si="1"/>
        <v>0</v>
      </c>
      <c r="L17" s="343">
        <v>0.25</v>
      </c>
      <c r="M17" s="360">
        <v>480.58</v>
      </c>
      <c r="N17" s="153">
        <f t="shared" si="2"/>
        <v>120.145</v>
      </c>
      <c r="O17" s="154">
        <f t="shared" si="0"/>
        <v>120.145</v>
      </c>
      <c r="P17" s="66"/>
      <c r="Q17" s="21"/>
    </row>
    <row r="18" spans="1:17" s="12" customFormat="1" ht="14.25" customHeight="1">
      <c r="A18" s="97"/>
      <c r="B18" s="119" t="s">
        <v>27</v>
      </c>
      <c r="C18" s="150" t="s">
        <v>225</v>
      </c>
      <c r="D18" s="110" t="s">
        <v>210</v>
      </c>
      <c r="E18" s="354">
        <v>1</v>
      </c>
      <c r="F18" s="358"/>
      <c r="G18" s="359"/>
      <c r="H18" s="332"/>
      <c r="I18" s="224">
        <f t="shared" si="3"/>
        <v>0</v>
      </c>
      <c r="J18" s="358"/>
      <c r="K18" s="73">
        <f t="shared" si="1"/>
        <v>0</v>
      </c>
      <c r="L18" s="343">
        <v>0.25</v>
      </c>
      <c r="M18" s="360">
        <v>480.58</v>
      </c>
      <c r="N18" s="153">
        <f t="shared" si="2"/>
        <v>120.145</v>
      </c>
      <c r="O18" s="154">
        <f t="shared" si="0"/>
        <v>120.145</v>
      </c>
      <c r="P18" s="66"/>
      <c r="Q18" s="21"/>
    </row>
    <row r="19" spans="1:17" s="12" customFormat="1" ht="14.25" customHeight="1">
      <c r="A19" s="97"/>
      <c r="B19" s="119" t="s">
        <v>28</v>
      </c>
      <c r="C19" s="150" t="s">
        <v>213</v>
      </c>
      <c r="D19" s="110" t="s">
        <v>210</v>
      </c>
      <c r="E19" s="354">
        <v>1</v>
      </c>
      <c r="F19" s="358"/>
      <c r="G19" s="359"/>
      <c r="H19" s="332"/>
      <c r="I19" s="224">
        <f t="shared" si="3"/>
        <v>0</v>
      </c>
      <c r="J19" s="358"/>
      <c r="K19" s="73">
        <f t="shared" si="1"/>
        <v>0</v>
      </c>
      <c r="L19" s="343">
        <v>0.2</v>
      </c>
      <c r="M19" s="360">
        <v>480.58</v>
      </c>
      <c r="N19" s="153">
        <f t="shared" si="2"/>
        <v>96.116</v>
      </c>
      <c r="O19" s="154">
        <f t="shared" si="0"/>
        <v>96.116</v>
      </c>
      <c r="P19" s="66"/>
      <c r="Q19" s="21"/>
    </row>
    <row r="20" spans="1:17" s="12" customFormat="1" ht="43.5" customHeight="1">
      <c r="A20" s="97"/>
      <c r="B20" s="119" t="s">
        <v>29</v>
      </c>
      <c r="C20" s="150" t="s">
        <v>215</v>
      </c>
      <c r="D20" s="110" t="s">
        <v>210</v>
      </c>
      <c r="E20" s="354">
        <v>1</v>
      </c>
      <c r="F20" s="358"/>
      <c r="G20" s="359"/>
      <c r="H20" s="332"/>
      <c r="I20" s="224">
        <f t="shared" si="3"/>
        <v>0</v>
      </c>
      <c r="J20" s="358"/>
      <c r="K20" s="73">
        <f t="shared" si="1"/>
        <v>0</v>
      </c>
      <c r="L20" s="343">
        <v>0.25</v>
      </c>
      <c r="M20" s="360">
        <v>480.58</v>
      </c>
      <c r="N20" s="153">
        <f t="shared" si="2"/>
        <v>120.145</v>
      </c>
      <c r="O20" s="154">
        <f t="shared" si="0"/>
        <v>120.145</v>
      </c>
      <c r="P20" s="66" t="s">
        <v>282</v>
      </c>
      <c r="Q20" s="21"/>
    </row>
    <row r="21" spans="1:17" s="12" customFormat="1" ht="14.25" customHeight="1">
      <c r="A21" s="97"/>
      <c r="B21" s="119" t="s">
        <v>30</v>
      </c>
      <c r="C21" s="150" t="s">
        <v>237</v>
      </c>
      <c r="D21" s="110" t="s">
        <v>210</v>
      </c>
      <c r="E21" s="354">
        <v>1</v>
      </c>
      <c r="F21" s="358"/>
      <c r="G21" s="359"/>
      <c r="H21" s="332"/>
      <c r="I21" s="224">
        <f t="shared" si="3"/>
        <v>0</v>
      </c>
      <c r="J21" s="358"/>
      <c r="K21" s="73">
        <f t="shared" si="1"/>
        <v>0</v>
      </c>
      <c r="L21" s="343">
        <v>1</v>
      </c>
      <c r="M21" s="360">
        <v>480.58</v>
      </c>
      <c r="N21" s="153">
        <f t="shared" si="2"/>
        <v>480.58</v>
      </c>
      <c r="O21" s="154">
        <f t="shared" si="0"/>
        <v>480.58</v>
      </c>
      <c r="P21" s="66" t="s">
        <v>273</v>
      </c>
      <c r="Q21" s="21"/>
    </row>
    <row r="22" spans="1:17" s="12" customFormat="1" ht="14.25" customHeight="1">
      <c r="A22" s="97"/>
      <c r="B22" s="119" t="s">
        <v>31</v>
      </c>
      <c r="C22" s="150" t="s">
        <v>238</v>
      </c>
      <c r="D22" s="110" t="s">
        <v>5</v>
      </c>
      <c r="E22" s="354">
        <v>1</v>
      </c>
      <c r="F22" s="358"/>
      <c r="G22" s="359"/>
      <c r="H22" s="332"/>
      <c r="I22" s="224">
        <f t="shared" si="3"/>
        <v>0</v>
      </c>
      <c r="J22" s="358"/>
      <c r="K22" s="73">
        <f t="shared" si="1"/>
        <v>0</v>
      </c>
      <c r="L22" s="343">
        <v>0.1</v>
      </c>
      <c r="M22" s="360">
        <v>480.58</v>
      </c>
      <c r="N22" s="153">
        <f t="shared" si="2"/>
        <v>48.058</v>
      </c>
      <c r="O22" s="154">
        <f t="shared" si="0"/>
        <v>48.058</v>
      </c>
      <c r="P22" s="66"/>
      <c r="Q22" s="21"/>
    </row>
    <row r="23" spans="1:17" s="12" customFormat="1" ht="14.25" customHeight="1">
      <c r="A23" s="97"/>
      <c r="B23" s="119" t="s">
        <v>32</v>
      </c>
      <c r="C23" s="150" t="s">
        <v>239</v>
      </c>
      <c r="D23" s="110" t="s">
        <v>210</v>
      </c>
      <c r="E23" s="354">
        <v>1</v>
      </c>
      <c r="F23" s="358"/>
      <c r="G23" s="359"/>
      <c r="H23" s="332"/>
      <c r="I23" s="224">
        <f t="shared" si="3"/>
        <v>0</v>
      </c>
      <c r="J23" s="358"/>
      <c r="K23" s="73">
        <f t="shared" si="1"/>
        <v>0</v>
      </c>
      <c r="L23" s="343">
        <v>1</v>
      </c>
      <c r="M23" s="360">
        <v>480.58</v>
      </c>
      <c r="N23" s="153">
        <f t="shared" si="2"/>
        <v>480.58</v>
      </c>
      <c r="O23" s="154">
        <f t="shared" si="0"/>
        <v>480.58</v>
      </c>
      <c r="P23" s="66"/>
      <c r="Q23" s="21"/>
    </row>
    <row r="24" spans="1:17" s="12" customFormat="1" ht="14.25" customHeight="1">
      <c r="A24" s="97"/>
      <c r="B24" s="119" t="s">
        <v>33</v>
      </c>
      <c r="C24" s="146" t="s">
        <v>283</v>
      </c>
      <c r="D24" s="110" t="s">
        <v>210</v>
      </c>
      <c r="E24" s="354">
        <v>1</v>
      </c>
      <c r="F24" s="358"/>
      <c r="G24" s="359"/>
      <c r="H24" s="332"/>
      <c r="I24" s="224">
        <f t="shared" si="3"/>
        <v>0</v>
      </c>
      <c r="J24" s="358"/>
      <c r="K24" s="73">
        <f t="shared" si="1"/>
        <v>0</v>
      </c>
      <c r="L24" s="343">
        <v>0.2</v>
      </c>
      <c r="M24" s="360">
        <v>480.58</v>
      </c>
      <c r="N24" s="153">
        <f t="shared" si="2"/>
        <v>96.116</v>
      </c>
      <c r="O24" s="154">
        <f t="shared" si="0"/>
        <v>96.116</v>
      </c>
      <c r="P24" s="66"/>
      <c r="Q24" s="21"/>
    </row>
    <row r="25" spans="1:17" s="12" customFormat="1" ht="14.25" customHeight="1">
      <c r="A25" s="97"/>
      <c r="B25" s="119" t="s">
        <v>34</v>
      </c>
      <c r="C25" s="150" t="s">
        <v>240</v>
      </c>
      <c r="D25" s="110" t="s">
        <v>16</v>
      </c>
      <c r="E25" s="355">
        <f>1.5*1.5</f>
        <v>2.25</v>
      </c>
      <c r="F25" s="358"/>
      <c r="G25" s="359"/>
      <c r="H25" s="332"/>
      <c r="I25" s="224">
        <f t="shared" si="3"/>
        <v>0</v>
      </c>
      <c r="J25" s="358"/>
      <c r="K25" s="73">
        <f t="shared" si="1"/>
        <v>0</v>
      </c>
      <c r="L25" s="343">
        <v>0.2</v>
      </c>
      <c r="M25" s="360">
        <v>480.58</v>
      </c>
      <c r="N25" s="153">
        <f t="shared" si="2"/>
        <v>96.116</v>
      </c>
      <c r="O25" s="154">
        <f t="shared" si="0"/>
        <v>96.116</v>
      </c>
      <c r="P25" s="66"/>
      <c r="Q25" s="21"/>
    </row>
    <row r="26" spans="1:17" s="12" customFormat="1" ht="26.25" customHeight="1">
      <c r="A26" s="97"/>
      <c r="B26" s="119" t="s">
        <v>36</v>
      </c>
      <c r="C26" s="150" t="s">
        <v>396</v>
      </c>
      <c r="D26" s="110" t="s">
        <v>9</v>
      </c>
      <c r="E26" s="355">
        <f>1.5*1.5</f>
        <v>2.25</v>
      </c>
      <c r="F26" s="358"/>
      <c r="G26" s="359"/>
      <c r="H26" s="332"/>
      <c r="I26" s="224">
        <f t="shared" si="3"/>
        <v>0</v>
      </c>
      <c r="J26" s="358"/>
      <c r="K26" s="73">
        <f t="shared" si="1"/>
        <v>0</v>
      </c>
      <c r="L26" s="343">
        <v>1</v>
      </c>
      <c r="M26" s="360">
        <v>480.58</v>
      </c>
      <c r="N26" s="153">
        <f t="shared" si="2"/>
        <v>480.58</v>
      </c>
      <c r="O26" s="154">
        <f t="shared" si="0"/>
        <v>480.58</v>
      </c>
      <c r="P26" s="66" t="s">
        <v>274</v>
      </c>
      <c r="Q26" s="21"/>
    </row>
    <row r="27" spans="1:17" s="12" customFormat="1" ht="35.25" customHeight="1">
      <c r="A27" s="97"/>
      <c r="B27" s="119" t="s">
        <v>37</v>
      </c>
      <c r="C27" s="146" t="s">
        <v>241</v>
      </c>
      <c r="D27" s="110" t="s">
        <v>5</v>
      </c>
      <c r="E27" s="473">
        <v>0</v>
      </c>
      <c r="F27" s="358"/>
      <c r="G27" s="359"/>
      <c r="H27" s="332"/>
      <c r="I27" s="224">
        <f t="shared" si="3"/>
        <v>0</v>
      </c>
      <c r="J27" s="358"/>
      <c r="K27" s="73">
        <f t="shared" si="1"/>
        <v>0</v>
      </c>
      <c r="L27" s="343">
        <v>1</v>
      </c>
      <c r="M27" s="360">
        <v>480.58</v>
      </c>
      <c r="N27" s="153">
        <f t="shared" si="2"/>
        <v>480.58</v>
      </c>
      <c r="O27" s="154">
        <f t="shared" si="0"/>
        <v>480.58</v>
      </c>
      <c r="P27" s="66" t="s">
        <v>275</v>
      </c>
      <c r="Q27" s="21"/>
    </row>
    <row r="28" spans="1:17" s="12" customFormat="1" ht="15" customHeight="1">
      <c r="A28" s="97"/>
      <c r="B28" s="119" t="s">
        <v>66</v>
      </c>
      <c r="C28" s="150" t="s">
        <v>242</v>
      </c>
      <c r="D28" s="110" t="s">
        <v>9</v>
      </c>
      <c r="E28" s="355">
        <v>1.5</v>
      </c>
      <c r="F28" s="358"/>
      <c r="G28" s="359">
        <v>0</v>
      </c>
      <c r="H28" s="332">
        <v>0</v>
      </c>
      <c r="I28" s="224">
        <f>+G28*H28</f>
        <v>0</v>
      </c>
      <c r="J28" s="358"/>
      <c r="K28" s="73">
        <f t="shared" si="1"/>
        <v>0</v>
      </c>
      <c r="L28" s="343">
        <v>1</v>
      </c>
      <c r="M28" s="360">
        <v>480.58</v>
      </c>
      <c r="N28" s="153">
        <f t="shared" si="2"/>
        <v>480.58</v>
      </c>
      <c r="O28" s="154">
        <f t="shared" si="0"/>
        <v>480.58</v>
      </c>
      <c r="P28" s="66"/>
      <c r="Q28" s="21"/>
    </row>
    <row r="29" spans="1:17" s="12" customFormat="1" ht="21.75" customHeight="1">
      <c r="A29" s="97"/>
      <c r="B29" s="119" t="s">
        <v>67</v>
      </c>
      <c r="C29" s="146" t="s">
        <v>243</v>
      </c>
      <c r="D29" s="110" t="s">
        <v>9</v>
      </c>
      <c r="E29" s="355">
        <v>0.45</v>
      </c>
      <c r="F29" s="358"/>
      <c r="G29" s="359">
        <v>0</v>
      </c>
      <c r="H29" s="332">
        <v>0</v>
      </c>
      <c r="I29" s="224">
        <f>+G29*H29</f>
        <v>0</v>
      </c>
      <c r="J29" s="358"/>
      <c r="K29" s="73">
        <f t="shared" si="1"/>
        <v>0</v>
      </c>
      <c r="L29" s="343">
        <v>1.6</v>
      </c>
      <c r="M29" s="360">
        <v>600</v>
      </c>
      <c r="N29" s="153">
        <f t="shared" si="2"/>
        <v>960</v>
      </c>
      <c r="O29" s="154">
        <f t="shared" si="0"/>
        <v>960</v>
      </c>
      <c r="P29" s="738" t="s">
        <v>284</v>
      </c>
      <c r="Q29" s="21"/>
    </row>
    <row r="30" spans="1:17" s="12" customFormat="1" ht="21.75" customHeight="1">
      <c r="A30" s="97"/>
      <c r="B30" s="119" t="s">
        <v>68</v>
      </c>
      <c r="C30" s="146" t="s">
        <v>244</v>
      </c>
      <c r="D30" s="110" t="s">
        <v>16</v>
      </c>
      <c r="E30" s="355">
        <v>2.25</v>
      </c>
      <c r="F30" s="759"/>
      <c r="G30" s="760"/>
      <c r="H30" s="760"/>
      <c r="I30" s="761"/>
      <c r="J30" s="358"/>
      <c r="K30" s="73">
        <f t="shared" si="1"/>
        <v>0</v>
      </c>
      <c r="L30" s="343">
        <v>1</v>
      </c>
      <c r="M30" s="360">
        <v>1560</v>
      </c>
      <c r="N30" s="153">
        <f t="shared" si="2"/>
        <v>1560</v>
      </c>
      <c r="O30" s="154">
        <f t="shared" si="0"/>
        <v>1560</v>
      </c>
      <c r="P30" s="739"/>
      <c r="Q30" s="21"/>
    </row>
    <row r="31" spans="1:17" s="12" customFormat="1" ht="15.75" customHeight="1">
      <c r="A31" s="97"/>
      <c r="B31" s="294" t="s">
        <v>69</v>
      </c>
      <c r="C31" s="387"/>
      <c r="D31" s="383"/>
      <c r="E31" s="356"/>
      <c r="F31" s="340"/>
      <c r="G31" s="360"/>
      <c r="H31" s="332"/>
      <c r="I31" s="224">
        <f>+G31*H31</f>
        <v>0</v>
      </c>
      <c r="J31" s="358"/>
      <c r="K31" s="73">
        <f t="shared" si="1"/>
        <v>0</v>
      </c>
      <c r="L31" s="340"/>
      <c r="M31" s="360"/>
      <c r="N31" s="153">
        <f t="shared" si="2"/>
        <v>0</v>
      </c>
      <c r="O31" s="154">
        <f t="shared" si="0"/>
        <v>0</v>
      </c>
      <c r="P31" s="756" t="s">
        <v>278</v>
      </c>
      <c r="Q31" s="21"/>
    </row>
    <row r="32" spans="1:17" s="12" customFormat="1" ht="15" customHeight="1">
      <c r="A32" s="97"/>
      <c r="B32" s="294" t="s">
        <v>70</v>
      </c>
      <c r="C32" s="387"/>
      <c r="D32" s="383"/>
      <c r="E32" s="356"/>
      <c r="F32" s="340"/>
      <c r="G32" s="360"/>
      <c r="H32" s="332"/>
      <c r="I32" s="224">
        <f>+G32*H32</f>
        <v>0</v>
      </c>
      <c r="J32" s="358"/>
      <c r="K32" s="73">
        <f t="shared" si="1"/>
        <v>0</v>
      </c>
      <c r="L32" s="340"/>
      <c r="M32" s="360"/>
      <c r="N32" s="153">
        <f t="shared" si="2"/>
        <v>0</v>
      </c>
      <c r="O32" s="154">
        <f t="shared" si="0"/>
        <v>0</v>
      </c>
      <c r="P32" s="756"/>
      <c r="Q32" s="21"/>
    </row>
    <row r="33" spans="1:17" s="12" customFormat="1" ht="15" customHeight="1">
      <c r="A33" s="97"/>
      <c r="B33" s="295" t="s">
        <v>71</v>
      </c>
      <c r="C33" s="388"/>
      <c r="D33" s="389"/>
      <c r="E33" s="357"/>
      <c r="F33" s="346"/>
      <c r="G33" s="361"/>
      <c r="H33" s="362"/>
      <c r="I33" s="224">
        <f>+G33*H33</f>
        <v>0</v>
      </c>
      <c r="J33" s="363"/>
      <c r="K33" s="162">
        <f t="shared" si="1"/>
        <v>0</v>
      </c>
      <c r="L33" s="346"/>
      <c r="M33" s="361"/>
      <c r="N33" s="155">
        <f t="shared" si="2"/>
        <v>0</v>
      </c>
      <c r="O33" s="156">
        <f t="shared" si="0"/>
        <v>0</v>
      </c>
      <c r="P33" s="757"/>
      <c r="Q33" s="21"/>
    </row>
    <row r="34" spans="1:17" s="12" customFormat="1" ht="30" customHeight="1">
      <c r="A34" s="97"/>
      <c r="B34" s="286" t="s">
        <v>38</v>
      </c>
      <c r="C34" s="753" t="s">
        <v>245</v>
      </c>
      <c r="D34" s="748"/>
      <c r="E34" s="748"/>
      <c r="F34" s="748"/>
      <c r="G34" s="748"/>
      <c r="H34" s="748"/>
      <c r="I34" s="748"/>
      <c r="J34" s="748"/>
      <c r="K34" s="748"/>
      <c r="L34" s="748"/>
      <c r="M34" s="748"/>
      <c r="N34" s="749"/>
      <c r="O34" s="287">
        <f>+$H$59</f>
        <v>4762.5</v>
      </c>
      <c r="P34" s="288"/>
      <c r="Q34" s="21"/>
    </row>
    <row r="35" spans="1:17" s="12" customFormat="1" ht="15.75" customHeight="1">
      <c r="A35" s="97"/>
      <c r="B35" s="138" t="s">
        <v>72</v>
      </c>
      <c r="C35" s="714" t="s">
        <v>246</v>
      </c>
      <c r="D35" s="715"/>
      <c r="E35" s="715"/>
      <c r="F35" s="225"/>
      <c r="G35" s="226"/>
      <c r="H35" s="227"/>
      <c r="I35" s="233">
        <f>+I36+I37+I38+I39</f>
        <v>750</v>
      </c>
      <c r="J35" s="234"/>
      <c r="K35" s="228">
        <f>+K36+K37+K38+K39</f>
        <v>4200</v>
      </c>
      <c r="L35" s="230"/>
      <c r="M35" s="229"/>
      <c r="N35" s="231">
        <f>+N36+N37+N38+N39</f>
        <v>375</v>
      </c>
      <c r="O35" s="176">
        <f>+O36+O37+O38+O39</f>
        <v>5325</v>
      </c>
      <c r="P35" s="144"/>
      <c r="Q35" s="21"/>
    </row>
    <row r="36" spans="1:17" s="12" customFormat="1" ht="27.75" customHeight="1">
      <c r="A36" s="97"/>
      <c r="B36" s="119" t="s">
        <v>73</v>
      </c>
      <c r="C36" s="146" t="s">
        <v>247</v>
      </c>
      <c r="D36" s="110" t="s">
        <v>257</v>
      </c>
      <c r="E36" s="354">
        <v>1</v>
      </c>
      <c r="F36" s="335"/>
      <c r="G36" s="360">
        <v>0.75</v>
      </c>
      <c r="H36" s="332">
        <v>500</v>
      </c>
      <c r="I36" s="153">
        <f>+G36*H36</f>
        <v>375</v>
      </c>
      <c r="J36" s="358"/>
      <c r="K36" s="133">
        <f>+J36*E36</f>
        <v>0</v>
      </c>
      <c r="L36" s="340"/>
      <c r="M36" s="360"/>
      <c r="N36" s="224">
        <f>+L36*M36</f>
        <v>0</v>
      </c>
      <c r="O36" s="154">
        <f>+I36+K36+N36</f>
        <v>375</v>
      </c>
      <c r="P36" s="66" t="s">
        <v>276</v>
      </c>
      <c r="Q36" s="21"/>
    </row>
    <row r="37" spans="1:17" s="12" customFormat="1" ht="13.5" customHeight="1">
      <c r="A37" s="97"/>
      <c r="B37" s="119" t="s">
        <v>74</v>
      </c>
      <c r="C37" s="151" t="s">
        <v>248</v>
      </c>
      <c r="D37" s="110" t="s">
        <v>257</v>
      </c>
      <c r="E37" s="354">
        <v>1</v>
      </c>
      <c r="F37" s="335"/>
      <c r="G37" s="360">
        <v>0.75</v>
      </c>
      <c r="H37" s="332">
        <v>500</v>
      </c>
      <c r="I37" s="153">
        <f>+G37*H37</f>
        <v>375</v>
      </c>
      <c r="J37" s="358"/>
      <c r="K37" s="133">
        <f>+J37*E37</f>
        <v>0</v>
      </c>
      <c r="L37" s="340"/>
      <c r="M37" s="360"/>
      <c r="N37" s="224">
        <f>+L37*M37</f>
        <v>0</v>
      </c>
      <c r="O37" s="154">
        <f>+I37+K37+N37</f>
        <v>375</v>
      </c>
      <c r="P37" s="66"/>
      <c r="Q37" s="769"/>
    </row>
    <row r="38" spans="1:17" s="12" customFormat="1" ht="13.5" customHeight="1">
      <c r="A38" s="97"/>
      <c r="B38" s="119" t="s">
        <v>75</v>
      </c>
      <c r="C38" s="151" t="s">
        <v>249</v>
      </c>
      <c r="D38" s="110" t="s">
        <v>257</v>
      </c>
      <c r="E38" s="354">
        <v>1</v>
      </c>
      <c r="F38" s="335"/>
      <c r="G38" s="360"/>
      <c r="H38" s="332"/>
      <c r="I38" s="153">
        <f>+G38*H38</f>
        <v>0</v>
      </c>
      <c r="J38" s="358"/>
      <c r="K38" s="133">
        <f>+J38*E38</f>
        <v>0</v>
      </c>
      <c r="L38" s="358">
        <v>0.75</v>
      </c>
      <c r="M38" s="332">
        <v>500</v>
      </c>
      <c r="N38" s="224">
        <f>+L38*M38</f>
        <v>375</v>
      </c>
      <c r="O38" s="154">
        <f>+I38+K38+N38</f>
        <v>375</v>
      </c>
      <c r="P38" s="66"/>
      <c r="Q38" s="769"/>
    </row>
    <row r="39" spans="1:17" s="12" customFormat="1" ht="13.5" customHeight="1">
      <c r="A39" s="97"/>
      <c r="B39" s="119" t="s">
        <v>76</v>
      </c>
      <c r="C39" s="152" t="s">
        <v>271</v>
      </c>
      <c r="D39" s="110" t="s">
        <v>257</v>
      </c>
      <c r="E39" s="364">
        <v>1</v>
      </c>
      <c r="F39" s="336"/>
      <c r="G39" s="361"/>
      <c r="H39" s="362"/>
      <c r="I39" s="153">
        <f>+G39*H39</f>
        <v>0</v>
      </c>
      <c r="J39" s="363">
        <v>4200</v>
      </c>
      <c r="K39" s="133">
        <f>+J39*E39</f>
        <v>4200</v>
      </c>
      <c r="L39" s="346"/>
      <c r="M39" s="361"/>
      <c r="N39" s="224">
        <f>+L39*M39</f>
        <v>0</v>
      </c>
      <c r="O39" s="154">
        <f>+I39+K39+N39</f>
        <v>4200</v>
      </c>
      <c r="P39" s="136"/>
      <c r="Q39" s="21"/>
    </row>
    <row r="40" spans="1:17" s="12" customFormat="1" ht="19.5" customHeight="1">
      <c r="A40" s="97"/>
      <c r="B40" s="137" t="s">
        <v>35</v>
      </c>
      <c r="C40" s="267" t="s">
        <v>250</v>
      </c>
      <c r="D40" s="283" t="s">
        <v>5</v>
      </c>
      <c r="E40" s="284">
        <f>+'2. Documentation cost'!$L$10</f>
        <v>12</v>
      </c>
      <c r="F40" s="764"/>
      <c r="G40" s="765"/>
      <c r="H40" s="765"/>
      <c r="I40" s="765"/>
      <c r="J40" s="765"/>
      <c r="K40" s="765"/>
      <c r="L40" s="765"/>
      <c r="M40" s="765"/>
      <c r="N40" s="766"/>
      <c r="O40" s="117">
        <f>+O41*E40</f>
        <v>2821.07928</v>
      </c>
      <c r="P40" s="118"/>
      <c r="Q40" s="21"/>
    </row>
    <row r="41" spans="1:17" s="12" customFormat="1" ht="13.5" customHeight="1">
      <c r="A41" s="97"/>
      <c r="B41" s="138" t="s">
        <v>39</v>
      </c>
      <c r="C41" s="147" t="s">
        <v>251</v>
      </c>
      <c r="D41" s="189" t="s">
        <v>224</v>
      </c>
      <c r="E41" s="111"/>
      <c r="F41" s="112"/>
      <c r="G41" s="124"/>
      <c r="H41" s="114"/>
      <c r="I41" s="115">
        <f>+SUM(I42:I53)</f>
        <v>0</v>
      </c>
      <c r="J41" s="116"/>
      <c r="K41" s="165">
        <f>+SUM(K42:K53)</f>
        <v>0</v>
      </c>
      <c r="L41" s="113"/>
      <c r="M41" s="114"/>
      <c r="N41" s="232">
        <f>+SUM(N42:N53)</f>
        <v>235.08994</v>
      </c>
      <c r="O41" s="168">
        <f>+N41+K41+I41</f>
        <v>235.08994</v>
      </c>
      <c r="P41" s="109"/>
      <c r="Q41" s="216"/>
    </row>
    <row r="42" spans="1:17" s="12" customFormat="1" ht="15" customHeight="1">
      <c r="A42" s="97"/>
      <c r="B42" s="119" t="s">
        <v>77</v>
      </c>
      <c r="C42" s="148" t="s">
        <v>252</v>
      </c>
      <c r="D42" s="85" t="s">
        <v>5</v>
      </c>
      <c r="E42" s="110">
        <v>1</v>
      </c>
      <c r="F42" s="365"/>
      <c r="G42" s="366">
        <v>0</v>
      </c>
      <c r="H42" s="332">
        <v>0</v>
      </c>
      <c r="I42" s="153">
        <f aca="true" t="shared" si="4" ref="I42:I53">+G42*H42</f>
        <v>0</v>
      </c>
      <c r="J42" s="358"/>
      <c r="K42" s="166">
        <f aca="true" t="shared" si="5" ref="K42:K53">+J42*E42</f>
        <v>0</v>
      </c>
      <c r="L42" s="372">
        <v>0.25</v>
      </c>
      <c r="M42" s="332">
        <v>406.73</v>
      </c>
      <c r="N42" s="169">
        <f aca="true" t="shared" si="6" ref="N42:N53">+L42*M42</f>
        <v>101.6825</v>
      </c>
      <c r="O42" s="170">
        <f>+I42+K42+N42</f>
        <v>101.6825</v>
      </c>
      <c r="P42" s="374" t="s">
        <v>277</v>
      </c>
      <c r="Q42" s="21"/>
    </row>
    <row r="43" spans="1:17" s="12" customFormat="1" ht="13.5" customHeight="1">
      <c r="A43" s="97"/>
      <c r="B43" s="119" t="s">
        <v>78</v>
      </c>
      <c r="C43" s="148" t="s">
        <v>253</v>
      </c>
      <c r="D43" s="110" t="s">
        <v>5</v>
      </c>
      <c r="E43" s="110">
        <v>1</v>
      </c>
      <c r="F43" s="365"/>
      <c r="G43" s="366">
        <v>0</v>
      </c>
      <c r="H43" s="332">
        <v>0</v>
      </c>
      <c r="I43" s="73">
        <f t="shared" si="4"/>
        <v>0</v>
      </c>
      <c r="J43" s="370"/>
      <c r="K43" s="166">
        <f t="shared" si="5"/>
        <v>0</v>
      </c>
      <c r="L43" s="373">
        <v>0.017</v>
      </c>
      <c r="M43" s="332">
        <v>406.73</v>
      </c>
      <c r="N43" s="171">
        <f t="shared" si="6"/>
        <v>6.914410000000001</v>
      </c>
      <c r="O43" s="172">
        <f aca="true" t="shared" si="7" ref="O43:O53">+N43+I43</f>
        <v>6.914410000000001</v>
      </c>
      <c r="P43" s="66"/>
      <c r="Q43" s="21"/>
    </row>
    <row r="44" spans="1:17" s="12" customFormat="1" ht="13.5" customHeight="1">
      <c r="A44" s="97"/>
      <c r="B44" s="119" t="s">
        <v>79</v>
      </c>
      <c r="C44" s="148" t="s">
        <v>254</v>
      </c>
      <c r="D44" s="110" t="s">
        <v>5</v>
      </c>
      <c r="E44" s="110">
        <v>1</v>
      </c>
      <c r="F44" s="365"/>
      <c r="G44" s="366">
        <v>0</v>
      </c>
      <c r="H44" s="332">
        <v>0</v>
      </c>
      <c r="I44" s="73">
        <f t="shared" si="4"/>
        <v>0</v>
      </c>
      <c r="J44" s="370"/>
      <c r="K44" s="166">
        <f t="shared" si="5"/>
        <v>0</v>
      </c>
      <c r="L44" s="373">
        <v>0.017</v>
      </c>
      <c r="M44" s="332">
        <v>406.73</v>
      </c>
      <c r="N44" s="171">
        <f t="shared" si="6"/>
        <v>6.914410000000001</v>
      </c>
      <c r="O44" s="172">
        <f t="shared" si="7"/>
        <v>6.914410000000001</v>
      </c>
      <c r="P44" s="66"/>
      <c r="Q44" s="21"/>
    </row>
    <row r="45" spans="1:17" s="12" customFormat="1" ht="13.5" customHeight="1">
      <c r="A45" s="97"/>
      <c r="B45" s="119" t="s">
        <v>80</v>
      </c>
      <c r="C45" s="148" t="s">
        <v>258</v>
      </c>
      <c r="D45" s="110" t="s">
        <v>5</v>
      </c>
      <c r="E45" s="110">
        <v>1</v>
      </c>
      <c r="F45" s="365"/>
      <c r="G45" s="366">
        <v>0</v>
      </c>
      <c r="H45" s="332">
        <v>0</v>
      </c>
      <c r="I45" s="73">
        <f t="shared" si="4"/>
        <v>0</v>
      </c>
      <c r="J45" s="358"/>
      <c r="K45" s="166">
        <f t="shared" si="5"/>
        <v>0</v>
      </c>
      <c r="L45" s="373">
        <v>0.11</v>
      </c>
      <c r="M45" s="332">
        <v>406.73</v>
      </c>
      <c r="N45" s="171">
        <f t="shared" si="6"/>
        <v>44.740300000000005</v>
      </c>
      <c r="O45" s="172">
        <f t="shared" si="7"/>
        <v>44.740300000000005</v>
      </c>
      <c r="P45" s="443"/>
      <c r="Q45" s="21"/>
    </row>
    <row r="46" spans="1:17" s="12" customFormat="1" ht="13.5" customHeight="1">
      <c r="A46" s="97"/>
      <c r="B46" s="119" t="s">
        <v>81</v>
      </c>
      <c r="C46" s="148" t="s">
        <v>255</v>
      </c>
      <c r="D46" s="110" t="s">
        <v>5</v>
      </c>
      <c r="E46" s="110">
        <v>1</v>
      </c>
      <c r="F46" s="365"/>
      <c r="G46" s="366">
        <v>0</v>
      </c>
      <c r="H46" s="332">
        <v>0</v>
      </c>
      <c r="I46" s="73">
        <f t="shared" si="4"/>
        <v>0</v>
      </c>
      <c r="J46" s="358"/>
      <c r="K46" s="166">
        <f t="shared" si="5"/>
        <v>0</v>
      </c>
      <c r="L46" s="373">
        <v>0.1</v>
      </c>
      <c r="M46" s="332">
        <v>406.73</v>
      </c>
      <c r="N46" s="171">
        <f t="shared" si="6"/>
        <v>40.673</v>
      </c>
      <c r="O46" s="172">
        <f t="shared" si="7"/>
        <v>40.673</v>
      </c>
      <c r="P46" s="443"/>
      <c r="Q46" s="21"/>
    </row>
    <row r="47" spans="1:17" s="12" customFormat="1" ht="13.5" customHeight="1">
      <c r="A47" s="97"/>
      <c r="B47" s="119" t="s">
        <v>82</v>
      </c>
      <c r="C47" s="148" t="s">
        <v>256</v>
      </c>
      <c r="D47" s="110" t="s">
        <v>5</v>
      </c>
      <c r="E47" s="110">
        <v>1</v>
      </c>
      <c r="F47" s="365"/>
      <c r="G47" s="366">
        <v>0</v>
      </c>
      <c r="H47" s="332">
        <v>0</v>
      </c>
      <c r="I47" s="73">
        <f t="shared" si="4"/>
        <v>0</v>
      </c>
      <c r="J47" s="358"/>
      <c r="K47" s="166">
        <f t="shared" si="5"/>
        <v>0</v>
      </c>
      <c r="L47" s="373">
        <v>0.042</v>
      </c>
      <c r="M47" s="332">
        <v>406.73</v>
      </c>
      <c r="N47" s="171">
        <f t="shared" si="6"/>
        <v>17.08266</v>
      </c>
      <c r="O47" s="172">
        <f t="shared" si="7"/>
        <v>17.08266</v>
      </c>
      <c r="P47" s="443"/>
      <c r="Q47" s="21"/>
    </row>
    <row r="48" spans="1:17" s="12" customFormat="1" ht="13.5" customHeight="1">
      <c r="A48" s="97"/>
      <c r="B48" s="119" t="s">
        <v>83</v>
      </c>
      <c r="C48" s="148" t="s">
        <v>395</v>
      </c>
      <c r="D48" s="110" t="s">
        <v>5</v>
      </c>
      <c r="E48" s="110">
        <v>1</v>
      </c>
      <c r="F48" s="365"/>
      <c r="G48" s="366">
        <v>0</v>
      </c>
      <c r="H48" s="332">
        <v>0</v>
      </c>
      <c r="I48" s="73">
        <f t="shared" si="4"/>
        <v>0</v>
      </c>
      <c r="J48" s="358"/>
      <c r="K48" s="166">
        <f t="shared" si="5"/>
        <v>0</v>
      </c>
      <c r="L48" s="373">
        <v>0.042</v>
      </c>
      <c r="M48" s="332">
        <v>406.73</v>
      </c>
      <c r="N48" s="171">
        <f t="shared" si="6"/>
        <v>17.08266</v>
      </c>
      <c r="O48" s="172">
        <f t="shared" si="7"/>
        <v>17.08266</v>
      </c>
      <c r="P48" s="443"/>
      <c r="Q48" s="21"/>
    </row>
    <row r="49" spans="1:17" s="12" customFormat="1" ht="13.5" customHeight="1">
      <c r="A49" s="97"/>
      <c r="B49" s="294" t="s">
        <v>84</v>
      </c>
      <c r="C49" s="390"/>
      <c r="D49" s="391"/>
      <c r="E49" s="391"/>
      <c r="F49" s="367"/>
      <c r="G49" s="366"/>
      <c r="H49" s="332">
        <v>0</v>
      </c>
      <c r="I49" s="73">
        <f t="shared" si="4"/>
        <v>0</v>
      </c>
      <c r="J49" s="358"/>
      <c r="K49" s="166">
        <f t="shared" si="5"/>
        <v>0</v>
      </c>
      <c r="L49" s="340"/>
      <c r="M49" s="332"/>
      <c r="N49" s="171">
        <f t="shared" si="6"/>
        <v>0</v>
      </c>
      <c r="O49" s="172">
        <f t="shared" si="7"/>
        <v>0</v>
      </c>
      <c r="P49" s="443"/>
      <c r="Q49" s="21"/>
    </row>
    <row r="50" spans="1:17" s="12" customFormat="1" ht="13.5" customHeight="1">
      <c r="A50" s="97"/>
      <c r="B50" s="294" t="s">
        <v>85</v>
      </c>
      <c r="C50" s="390"/>
      <c r="D50" s="391"/>
      <c r="E50" s="391"/>
      <c r="F50" s="367"/>
      <c r="G50" s="366"/>
      <c r="H50" s="332">
        <v>0</v>
      </c>
      <c r="I50" s="73">
        <f t="shared" si="4"/>
        <v>0</v>
      </c>
      <c r="J50" s="358"/>
      <c r="K50" s="166">
        <f t="shared" si="5"/>
        <v>0</v>
      </c>
      <c r="L50" s="340"/>
      <c r="M50" s="332"/>
      <c r="N50" s="171">
        <f t="shared" si="6"/>
        <v>0</v>
      </c>
      <c r="O50" s="172">
        <f t="shared" si="7"/>
        <v>0</v>
      </c>
      <c r="P50" s="66"/>
      <c r="Q50" s="21"/>
    </row>
    <row r="51" spans="1:17" s="12" customFormat="1" ht="13.5" customHeight="1">
      <c r="A51" s="97"/>
      <c r="B51" s="294" t="s">
        <v>86</v>
      </c>
      <c r="C51" s="390"/>
      <c r="D51" s="391"/>
      <c r="E51" s="391"/>
      <c r="F51" s="367"/>
      <c r="G51" s="366"/>
      <c r="H51" s="332">
        <v>0</v>
      </c>
      <c r="I51" s="73">
        <f t="shared" si="4"/>
        <v>0</v>
      </c>
      <c r="J51" s="358"/>
      <c r="K51" s="166">
        <f t="shared" si="5"/>
        <v>0</v>
      </c>
      <c r="L51" s="340"/>
      <c r="M51" s="332"/>
      <c r="N51" s="171">
        <f t="shared" si="6"/>
        <v>0</v>
      </c>
      <c r="O51" s="172">
        <f t="shared" si="7"/>
        <v>0</v>
      </c>
      <c r="P51" s="443"/>
      <c r="Q51" s="21"/>
    </row>
    <row r="52" spans="1:17" s="12" customFormat="1" ht="13.5" customHeight="1">
      <c r="A52" s="97"/>
      <c r="B52" s="294" t="s">
        <v>87</v>
      </c>
      <c r="C52" s="390"/>
      <c r="D52" s="391"/>
      <c r="E52" s="391"/>
      <c r="F52" s="367"/>
      <c r="G52" s="366"/>
      <c r="H52" s="332">
        <v>0</v>
      </c>
      <c r="I52" s="73">
        <f t="shared" si="4"/>
        <v>0</v>
      </c>
      <c r="J52" s="358"/>
      <c r="K52" s="166">
        <f t="shared" si="5"/>
        <v>0</v>
      </c>
      <c r="L52" s="340"/>
      <c r="M52" s="332"/>
      <c r="N52" s="171">
        <f t="shared" si="6"/>
        <v>0</v>
      </c>
      <c r="O52" s="172">
        <f t="shared" si="7"/>
        <v>0</v>
      </c>
      <c r="P52" s="443"/>
      <c r="Q52" s="21"/>
    </row>
    <row r="53" spans="1:17" s="12" customFormat="1" ht="13.5" customHeight="1" thickBot="1">
      <c r="A53" s="97"/>
      <c r="B53" s="415" t="s">
        <v>88</v>
      </c>
      <c r="C53" s="392"/>
      <c r="D53" s="393"/>
      <c r="E53" s="393"/>
      <c r="F53" s="368"/>
      <c r="G53" s="369"/>
      <c r="H53" s="333">
        <v>0</v>
      </c>
      <c r="I53" s="74">
        <f t="shared" si="4"/>
        <v>0</v>
      </c>
      <c r="J53" s="371"/>
      <c r="K53" s="167">
        <f t="shared" si="5"/>
        <v>0</v>
      </c>
      <c r="L53" s="353"/>
      <c r="M53" s="333"/>
      <c r="N53" s="173">
        <f t="shared" si="6"/>
        <v>0</v>
      </c>
      <c r="O53" s="174">
        <f t="shared" si="7"/>
        <v>0</v>
      </c>
      <c r="P53" s="444"/>
      <c r="Q53" s="21"/>
    </row>
    <row r="54" spans="1:17" s="21" customFormat="1" ht="21.75" customHeight="1" thickTop="1">
      <c r="A54" s="79"/>
      <c r="B54" s="78"/>
      <c r="C54" s="100"/>
      <c r="H54" s="101"/>
      <c r="I54" s="102"/>
      <c r="J54" s="103"/>
      <c r="K54" s="101"/>
      <c r="L54" s="101"/>
      <c r="M54" s="102"/>
      <c r="N54" s="14"/>
      <c r="O54" s="103"/>
      <c r="P54" s="108"/>
      <c r="Q54" s="100"/>
    </row>
    <row r="55" spans="1:17" s="187" customFormat="1" ht="50.25" customHeight="1">
      <c r="A55" s="82"/>
      <c r="B55" s="750" t="s">
        <v>270</v>
      </c>
      <c r="C55" s="750"/>
      <c r="D55" s="750"/>
      <c r="E55" s="750"/>
      <c r="F55" s="750"/>
      <c r="G55" s="750"/>
      <c r="H55" s="750"/>
      <c r="I55" s="750"/>
      <c r="J55" s="750"/>
      <c r="K55" s="750"/>
      <c r="L55" s="750"/>
      <c r="M55" s="750"/>
      <c r="N55" s="750"/>
      <c r="O55" s="750"/>
      <c r="P55" s="750"/>
      <c r="Q55" s="186"/>
    </row>
    <row r="56" spans="1:17" s="21" customFormat="1" ht="9.75" customHeight="1" thickBot="1">
      <c r="A56" s="79"/>
      <c r="B56" s="78"/>
      <c r="C56" s="100"/>
      <c r="H56" s="101"/>
      <c r="I56" s="102"/>
      <c r="J56" s="103"/>
      <c r="K56" s="101"/>
      <c r="L56" s="101"/>
      <c r="M56" s="102"/>
      <c r="N56" s="14"/>
      <c r="O56" s="103"/>
      <c r="P56" s="108"/>
      <c r="Q56" s="100"/>
    </row>
    <row r="57" spans="1:17" s="21" customFormat="1" ht="50.25" customHeight="1" thickTop="1">
      <c r="A57" s="79"/>
      <c r="B57" s="683" t="s">
        <v>159</v>
      </c>
      <c r="C57" s="775" t="s">
        <v>167</v>
      </c>
      <c r="D57" s="751" t="s">
        <v>259</v>
      </c>
      <c r="E57" s="773" t="s">
        <v>169</v>
      </c>
      <c r="F57" s="762" t="s">
        <v>260</v>
      </c>
      <c r="G57" s="126" t="s">
        <v>261</v>
      </c>
      <c r="H57" s="19" t="s">
        <v>263</v>
      </c>
      <c r="I57" s="740"/>
      <c r="J57" s="741"/>
      <c r="K57" s="741"/>
      <c r="L57" s="741"/>
      <c r="M57" s="741"/>
      <c r="N57" s="741"/>
      <c r="O57" s="742"/>
      <c r="P57" s="746" t="s">
        <v>279</v>
      </c>
      <c r="Q57" s="100"/>
    </row>
    <row r="58" spans="1:17" s="21" customFormat="1" ht="18" customHeight="1">
      <c r="A58" s="79"/>
      <c r="B58" s="685"/>
      <c r="C58" s="776"/>
      <c r="D58" s="752"/>
      <c r="E58" s="774"/>
      <c r="F58" s="763"/>
      <c r="G58" s="127" t="s">
        <v>262</v>
      </c>
      <c r="H58" s="140" t="s">
        <v>179</v>
      </c>
      <c r="I58" s="743"/>
      <c r="J58" s="744"/>
      <c r="K58" s="744"/>
      <c r="L58" s="744"/>
      <c r="M58" s="744"/>
      <c r="N58" s="744"/>
      <c r="O58" s="745"/>
      <c r="P58" s="747"/>
      <c r="Q58" s="100"/>
    </row>
    <row r="59" spans="1:17" s="21" customFormat="1" ht="21" customHeight="1">
      <c r="A59" s="79"/>
      <c r="B59" s="139" t="s">
        <v>4</v>
      </c>
      <c r="C59" s="128" t="s">
        <v>263</v>
      </c>
      <c r="D59" s="129"/>
      <c r="E59" s="130"/>
      <c r="F59" s="131"/>
      <c r="G59" s="130"/>
      <c r="H59" s="141">
        <f>+H60+H61+H62</f>
        <v>4762.5</v>
      </c>
      <c r="I59" s="743"/>
      <c r="J59" s="744"/>
      <c r="K59" s="744"/>
      <c r="L59" s="744"/>
      <c r="M59" s="744"/>
      <c r="N59" s="744"/>
      <c r="O59" s="744"/>
      <c r="P59" s="66"/>
      <c r="Q59" s="100"/>
    </row>
    <row r="60" spans="1:17" s="21" customFormat="1" ht="26.25" customHeight="1">
      <c r="A60" s="79"/>
      <c r="B60" s="6" t="s">
        <v>3</v>
      </c>
      <c r="C60" s="132" t="s">
        <v>264</v>
      </c>
      <c r="D60" s="85" t="s">
        <v>267</v>
      </c>
      <c r="E60" s="64">
        <v>15</v>
      </c>
      <c r="F60" s="18" t="s">
        <v>268</v>
      </c>
      <c r="G60" s="342">
        <v>90</v>
      </c>
      <c r="H60" s="142">
        <f>+E60*G60</f>
        <v>1350</v>
      </c>
      <c r="I60" s="743"/>
      <c r="J60" s="744"/>
      <c r="K60" s="744"/>
      <c r="L60" s="744"/>
      <c r="M60" s="744"/>
      <c r="N60" s="744"/>
      <c r="O60" s="744"/>
      <c r="P60" s="66" t="s">
        <v>280</v>
      </c>
      <c r="Q60" s="100"/>
    </row>
    <row r="61" spans="1:17" s="21" customFormat="1" ht="41.25" customHeight="1">
      <c r="A61" s="79"/>
      <c r="B61" s="6" t="s">
        <v>12</v>
      </c>
      <c r="C61" s="132" t="s">
        <v>265</v>
      </c>
      <c r="D61" s="85" t="s">
        <v>23</v>
      </c>
      <c r="E61" s="64">
        <v>15</v>
      </c>
      <c r="F61" s="64"/>
      <c r="G61" s="133"/>
      <c r="H61" s="142">
        <f>0.01*E61*H60</f>
        <v>202.5</v>
      </c>
      <c r="I61" s="743"/>
      <c r="J61" s="744"/>
      <c r="K61" s="744"/>
      <c r="L61" s="744"/>
      <c r="M61" s="744"/>
      <c r="N61" s="744"/>
      <c r="O61" s="744"/>
      <c r="P61" s="66" t="s">
        <v>281</v>
      </c>
      <c r="Q61" s="100"/>
    </row>
    <row r="62" spans="1:17" s="21" customFormat="1" ht="26.25" customHeight="1" thickBot="1">
      <c r="A62" s="79"/>
      <c r="B62" s="9" t="s">
        <v>13</v>
      </c>
      <c r="C62" s="134" t="s">
        <v>266</v>
      </c>
      <c r="D62" s="135" t="s">
        <v>267</v>
      </c>
      <c r="E62" s="67">
        <v>30</v>
      </c>
      <c r="F62" s="67" t="s">
        <v>269</v>
      </c>
      <c r="G62" s="350">
        <v>107</v>
      </c>
      <c r="H62" s="143">
        <f>+E62*G62</f>
        <v>3210</v>
      </c>
      <c r="I62" s="754"/>
      <c r="J62" s="755"/>
      <c r="K62" s="755"/>
      <c r="L62" s="755"/>
      <c r="M62" s="755"/>
      <c r="N62" s="755"/>
      <c r="O62" s="755"/>
      <c r="P62" s="99" t="s">
        <v>280</v>
      </c>
      <c r="Q62" s="100"/>
    </row>
    <row r="63" spans="1:17" s="21" customFormat="1" ht="18.75" customHeight="1" thickTop="1">
      <c r="A63" s="79"/>
      <c r="B63" s="758"/>
      <c r="C63" s="758"/>
      <c r="D63" s="758"/>
      <c r="E63" s="758"/>
      <c r="F63" s="758"/>
      <c r="G63" s="758"/>
      <c r="H63" s="758"/>
      <c r="I63" s="758"/>
      <c r="J63" s="758"/>
      <c r="K63" s="758"/>
      <c r="L63" s="101"/>
      <c r="M63" s="102"/>
      <c r="N63" s="14"/>
      <c r="O63" s="103"/>
      <c r="P63" s="108"/>
      <c r="Q63" s="100"/>
    </row>
    <row r="64" spans="5:17" s="5" customFormat="1" ht="12.75">
      <c r="E64" s="106"/>
      <c r="F64" s="106"/>
      <c r="G64" s="106"/>
      <c r="H64" s="106"/>
      <c r="I64" s="26"/>
      <c r="P64" s="26"/>
      <c r="Q64" s="4"/>
    </row>
  </sheetData>
  <sheetProtection/>
  <mergeCells count="37">
    <mergeCell ref="B7:Q7"/>
    <mergeCell ref="P9:P12"/>
    <mergeCell ref="L10:N10"/>
    <mergeCell ref="J10:K10"/>
    <mergeCell ref="F10:I10"/>
    <mergeCell ref="F9:I9"/>
    <mergeCell ref="B9:B12"/>
    <mergeCell ref="F11:F12"/>
    <mergeCell ref="D9:D12"/>
    <mergeCell ref="E9:E12"/>
    <mergeCell ref="C9:C12"/>
    <mergeCell ref="C13:N13"/>
    <mergeCell ref="Q37:Q38"/>
    <mergeCell ref="J9:N9"/>
    <mergeCell ref="I61:O61"/>
    <mergeCell ref="C15:E15"/>
    <mergeCell ref="E57:E58"/>
    <mergeCell ref="C57:C58"/>
    <mergeCell ref="C35:E35"/>
    <mergeCell ref="C34:H34"/>
    <mergeCell ref="C14:N14"/>
    <mergeCell ref="I62:O62"/>
    <mergeCell ref="P31:P33"/>
    <mergeCell ref="B63:K63"/>
    <mergeCell ref="F30:I30"/>
    <mergeCell ref="F57:F58"/>
    <mergeCell ref="F40:N40"/>
    <mergeCell ref="I59:O59"/>
    <mergeCell ref="I60:O60"/>
    <mergeCell ref="B57:B58"/>
    <mergeCell ref="P29:P30"/>
    <mergeCell ref="I57:O58"/>
    <mergeCell ref="P57:P58"/>
    <mergeCell ref="I34:K34"/>
    <mergeCell ref="L34:N34"/>
    <mergeCell ref="B55:P55"/>
    <mergeCell ref="D57:D58"/>
  </mergeCells>
  <printOptions horizontalCentered="1"/>
  <pageMargins left="0.2" right="0.22" top="0.27" bottom="0.38" header="0.17" footer="0.18"/>
  <pageSetup horizontalDpi="300" verticalDpi="300" orientation="landscape" paperSize="9" scale="60" r:id="rId1"/>
  <headerFooter alignWithMargins="0">
    <oddFooter>&amp;L&amp;F: &amp;A&amp;CСтр. &amp;P / &amp;N</oddFooter>
  </headerFooter>
  <rowBreaks count="2" manualBreakCount="2">
    <brk id="54" max="16" man="1"/>
    <brk id="63" max="16" man="1"/>
  </rowBreaks>
  <ignoredErrors>
    <ignoredError sqref="H61 O34 O42" formula="1"/>
    <ignoredError sqref="B36:B39 B42:B53 B16:B24 B25:B33" twoDigitTextYear="1"/>
  </ignoredErrors>
</worksheet>
</file>

<file path=xl/worksheets/sheet5.xml><?xml version="1.0" encoding="utf-8"?>
<worksheet xmlns="http://schemas.openxmlformats.org/spreadsheetml/2006/main" xmlns:r="http://schemas.openxmlformats.org/officeDocument/2006/relationships">
  <dimension ref="A1:AS46"/>
  <sheetViews>
    <sheetView showGridLines="0" showZeros="0" zoomScaleSheetLayoutView="75" zoomScalePageLayoutView="0" workbookViewId="0" topLeftCell="A7">
      <selection activeCell="C38" sqref="C38"/>
    </sheetView>
  </sheetViews>
  <sheetFormatPr defaultColWidth="9.140625" defaultRowHeight="12.75"/>
  <cols>
    <col min="1" max="1" width="3.00390625" style="27" customWidth="1"/>
    <col min="2" max="2" width="8.8515625" style="198" customWidth="1"/>
    <col min="3" max="3" width="38.28125" style="123" customWidth="1"/>
    <col min="4" max="4" width="9.57421875" style="400" customWidth="1"/>
    <col min="5" max="6" width="9.57421875" style="301" customWidth="1"/>
    <col min="7" max="7" width="10.28125" style="400" customWidth="1"/>
    <col min="8" max="8" width="10.7109375" style="301" customWidth="1"/>
    <col min="9" max="10" width="9.57421875" style="400" customWidth="1"/>
    <col min="11" max="11" width="9.57421875" style="301" customWidth="1"/>
    <col min="12" max="12" width="12.140625" style="301" customWidth="1"/>
    <col min="13" max="13" width="13.140625" style="27" customWidth="1"/>
    <col min="14" max="14" width="25.28125" style="27" customWidth="1"/>
    <col min="15" max="15" width="3.28125" style="27" customWidth="1"/>
    <col min="16" max="16" width="9.140625" style="27" customWidth="1"/>
    <col min="17" max="17" width="2.140625" style="45" customWidth="1"/>
    <col min="18" max="16384" width="9.140625" style="27" customWidth="1"/>
  </cols>
  <sheetData>
    <row r="1" spans="1:27" s="24" customFormat="1" ht="18" customHeight="1" thickBot="1">
      <c r="A1" s="22" t="s">
        <v>158</v>
      </c>
      <c r="B1" s="193"/>
      <c r="C1" s="121"/>
      <c r="D1" s="398"/>
      <c r="E1" s="394"/>
      <c r="F1" s="394"/>
      <c r="G1" s="398"/>
      <c r="H1" s="394"/>
      <c r="I1" s="398"/>
      <c r="J1" s="398"/>
      <c r="K1" s="394"/>
      <c r="L1" s="394"/>
      <c r="M1" s="23"/>
      <c r="N1" s="23"/>
      <c r="O1" s="23"/>
      <c r="P1" s="23"/>
      <c r="Q1" s="218"/>
      <c r="R1" s="23"/>
      <c r="S1" s="23"/>
      <c r="T1" s="23"/>
      <c r="U1" s="23"/>
      <c r="V1" s="23"/>
      <c r="W1" s="23"/>
      <c r="X1" s="23"/>
      <c r="Y1" s="23"/>
      <c r="Z1" s="23"/>
      <c r="AA1" s="23"/>
    </row>
    <row r="2" spans="2:17" s="24" customFormat="1" ht="6.75" customHeight="1" thickTop="1">
      <c r="B2" s="194"/>
      <c r="C2" s="122"/>
      <c r="D2" s="399"/>
      <c r="E2" s="395"/>
      <c r="F2" s="395"/>
      <c r="G2" s="399"/>
      <c r="H2" s="395"/>
      <c r="I2" s="399"/>
      <c r="J2" s="399"/>
      <c r="K2" s="395"/>
      <c r="L2" s="395"/>
      <c r="Q2" s="4"/>
    </row>
    <row r="3" spans="2:17" s="24" customFormat="1" ht="15" customHeight="1">
      <c r="B3" s="195" t="str">
        <f>+CONCATENATE('1. Cover page'!B11," ",'1. Cover page'!E11)</f>
        <v>Energy entity's name: </v>
      </c>
      <c r="C3" s="122"/>
      <c r="D3" s="399"/>
      <c r="E3" s="395"/>
      <c r="F3" s="395"/>
      <c r="G3" s="399"/>
      <c r="H3" s="395"/>
      <c r="I3" s="399"/>
      <c r="J3" s="399"/>
      <c r="K3" s="395"/>
      <c r="L3" s="395"/>
      <c r="Q3" s="4"/>
    </row>
    <row r="4" spans="2:17" s="24" customFormat="1" ht="15" customHeight="1">
      <c r="B4" s="196" t="str">
        <f>+CONCATENATE('1. Cover page'!B7," ",'1. Cover page'!C7)</f>
        <v>Energy activity :     20 - Natural Gas Distribution</v>
      </c>
      <c r="C4" s="122"/>
      <c r="D4" s="399"/>
      <c r="E4" s="395"/>
      <c r="F4" s="395"/>
      <c r="G4" s="399"/>
      <c r="H4" s="395"/>
      <c r="I4" s="399"/>
      <c r="J4" s="399"/>
      <c r="K4" s="395"/>
      <c r="L4" s="395"/>
      <c r="Q4" s="4"/>
    </row>
    <row r="5" ht="12.75">
      <c r="B5" s="196" t="str">
        <f>+CONCATENATE('1. Cover page'!B27," ",'1. Cover page'!E27)</f>
        <v>Date of processing: 25.11.2009.</v>
      </c>
    </row>
    <row r="6" spans="2:17" s="24" customFormat="1" ht="6.75" customHeight="1">
      <c r="B6" s="197"/>
      <c r="C6" s="63"/>
      <c r="D6" s="396"/>
      <c r="E6" s="396"/>
      <c r="F6" s="396"/>
      <c r="G6" s="396"/>
      <c r="H6" s="396"/>
      <c r="I6" s="396"/>
      <c r="J6" s="396"/>
      <c r="K6" s="396"/>
      <c r="L6" s="396"/>
      <c r="M6" s="63"/>
      <c r="N6" s="63"/>
      <c r="Q6" s="4"/>
    </row>
    <row r="7" spans="1:15" s="21" customFormat="1" ht="12" customHeight="1">
      <c r="A7" s="79"/>
      <c r="B7" s="660" t="s">
        <v>294</v>
      </c>
      <c r="C7" s="660"/>
      <c r="D7" s="660"/>
      <c r="E7" s="660"/>
      <c r="F7" s="660"/>
      <c r="G7" s="660"/>
      <c r="H7" s="660"/>
      <c r="I7" s="660"/>
      <c r="J7" s="660"/>
      <c r="K7" s="660"/>
      <c r="L7" s="660"/>
      <c r="M7" s="660"/>
      <c r="N7" s="660"/>
      <c r="O7" s="100"/>
    </row>
    <row r="8" ht="7.5" customHeight="1" thickBot="1"/>
    <row r="9" spans="2:17" s="210" customFormat="1" ht="22.5" customHeight="1" thickTop="1">
      <c r="B9" s="790" t="s">
        <v>159</v>
      </c>
      <c r="C9" s="793" t="s">
        <v>286</v>
      </c>
      <c r="D9" s="704" t="s">
        <v>287</v>
      </c>
      <c r="E9" s="797" t="s">
        <v>288</v>
      </c>
      <c r="F9" s="798"/>
      <c r="G9" s="786" t="s">
        <v>289</v>
      </c>
      <c r="H9" s="787"/>
      <c r="I9" s="786" t="s">
        <v>290</v>
      </c>
      <c r="J9" s="787"/>
      <c r="K9" s="787"/>
      <c r="L9" s="788" t="s">
        <v>291</v>
      </c>
      <c r="M9" s="701" t="s">
        <v>292</v>
      </c>
      <c r="N9" s="675" t="s">
        <v>272</v>
      </c>
      <c r="Q9" s="3"/>
    </row>
    <row r="10" spans="2:17" s="210" customFormat="1" ht="30" customHeight="1">
      <c r="B10" s="791"/>
      <c r="C10" s="794"/>
      <c r="D10" s="796"/>
      <c r="E10" s="299" t="s">
        <v>159</v>
      </c>
      <c r="F10" s="296" t="s">
        <v>295</v>
      </c>
      <c r="G10" s="397" t="s">
        <v>159</v>
      </c>
      <c r="H10" s="402" t="s">
        <v>296</v>
      </c>
      <c r="I10" s="397" t="s">
        <v>159</v>
      </c>
      <c r="J10" s="401" t="s">
        <v>297</v>
      </c>
      <c r="K10" s="402" t="s">
        <v>298</v>
      </c>
      <c r="L10" s="789"/>
      <c r="M10" s="702"/>
      <c r="N10" s="676"/>
      <c r="Q10" s="3"/>
    </row>
    <row r="11" spans="2:17" s="210" customFormat="1" ht="24.75" customHeight="1">
      <c r="B11" s="792"/>
      <c r="C11" s="795"/>
      <c r="D11" s="453" t="s">
        <v>64</v>
      </c>
      <c r="E11" s="454"/>
      <c r="F11" s="455" t="s">
        <v>64</v>
      </c>
      <c r="G11" s="454"/>
      <c r="H11" s="455" t="s">
        <v>64</v>
      </c>
      <c r="I11" s="454"/>
      <c r="J11" s="456" t="s">
        <v>159</v>
      </c>
      <c r="K11" s="455" t="s">
        <v>64</v>
      </c>
      <c r="L11" s="453" t="s">
        <v>64</v>
      </c>
      <c r="M11" s="703"/>
      <c r="N11" s="677"/>
      <c r="Q11" s="3"/>
    </row>
    <row r="12" spans="2:14" s="220" customFormat="1" ht="41.25" customHeight="1">
      <c r="B12" s="898"/>
      <c r="C12" s="899" t="s">
        <v>293</v>
      </c>
      <c r="D12" s="900">
        <f>+SUM(D13:D258)</f>
        <v>53000</v>
      </c>
      <c r="E12" s="900">
        <f aca="true" t="shared" si="0" ref="E12:L12">+SUM(E13:E258)</f>
        <v>12800</v>
      </c>
      <c r="F12" s="900">
        <f t="shared" si="0"/>
        <v>15360</v>
      </c>
      <c r="G12" s="900">
        <f t="shared" si="0"/>
        <v>225</v>
      </c>
      <c r="H12" s="900">
        <f t="shared" si="0"/>
        <v>8882</v>
      </c>
      <c r="I12" s="900">
        <f t="shared" si="0"/>
        <v>133</v>
      </c>
      <c r="J12" s="900">
        <f t="shared" si="0"/>
        <v>1872</v>
      </c>
      <c r="K12" s="900">
        <f t="shared" si="0"/>
        <v>5620</v>
      </c>
      <c r="L12" s="900">
        <f t="shared" si="0"/>
        <v>29862</v>
      </c>
      <c r="M12" s="901">
        <f>IF(D12&gt;0,+L12/D12," ")</f>
        <v>0.563433962264151</v>
      </c>
      <c r="N12" s="902" t="str">
        <f>+IF(D12=0," ",IF(M12&gt;0.6,"DTS is not calculated !!","DTS is calculated "))</f>
        <v>DTS is calculated </v>
      </c>
    </row>
    <row r="13" spans="2:17" s="209" customFormat="1" ht="17.25" customHeight="1">
      <c r="B13" s="488">
        <v>1</v>
      </c>
      <c r="C13" s="457" t="s">
        <v>397</v>
      </c>
      <c r="D13" s="458">
        <v>5000</v>
      </c>
      <c r="E13" s="459">
        <v>700</v>
      </c>
      <c r="F13" s="460">
        <f>1.2*E13</f>
        <v>840</v>
      </c>
      <c r="G13" s="461">
        <v>30</v>
      </c>
      <c r="H13" s="462">
        <f>0.1*G13*10+0.3*G13*25+0.1*G13*50+0.1*G13*500</f>
        <v>1905</v>
      </c>
      <c r="I13" s="461">
        <v>16</v>
      </c>
      <c r="J13" s="463">
        <v>128</v>
      </c>
      <c r="K13" s="462">
        <v>180</v>
      </c>
      <c r="L13" s="464">
        <f aca="true" t="shared" si="1" ref="L13:L21">+F13+H13+K13</f>
        <v>2925</v>
      </c>
      <c r="M13" s="465">
        <f aca="true" t="shared" si="2" ref="M13:M20">IF(D13&gt;0,+L13/D13," ")</f>
        <v>0.585</v>
      </c>
      <c r="N13" s="466" t="str">
        <f>+IF(D13=0," ",IF(M13&gt;0.6,"DTS is not calculated !!","DTS is calculated "))</f>
        <v>DTS is calculated </v>
      </c>
      <c r="Q13" s="219"/>
    </row>
    <row r="14" spans="2:17" s="209" customFormat="1" ht="16.5" customHeight="1">
      <c r="B14" s="489">
        <v>2</v>
      </c>
      <c r="C14" s="375" t="s">
        <v>398</v>
      </c>
      <c r="D14" s="403">
        <v>4500</v>
      </c>
      <c r="E14" s="404">
        <v>1200</v>
      </c>
      <c r="F14" s="405">
        <f aca="true" t="shared" si="3" ref="F14:F20">1.2*E14</f>
        <v>1440</v>
      </c>
      <c r="G14" s="406">
        <v>16</v>
      </c>
      <c r="H14" s="407">
        <v>600</v>
      </c>
      <c r="I14" s="406">
        <v>10</v>
      </c>
      <c r="J14" s="408">
        <f>+I14*12</f>
        <v>120</v>
      </c>
      <c r="K14" s="407">
        <v>160</v>
      </c>
      <c r="L14" s="409">
        <f t="shared" si="1"/>
        <v>2200</v>
      </c>
      <c r="M14" s="297">
        <f t="shared" si="2"/>
        <v>0.4888888888888889</v>
      </c>
      <c r="N14" s="298" t="str">
        <f>+IF(D14=0," ",IF(M14&gt;0.6,"DTS is not calculated !!","DTS is calculated "))</f>
        <v>DTS is calculated </v>
      </c>
      <c r="Q14" s="219"/>
    </row>
    <row r="15" spans="2:17" s="209" customFormat="1" ht="16.5" customHeight="1">
      <c r="B15" s="488">
        <v>3</v>
      </c>
      <c r="C15" s="375" t="s">
        <v>399</v>
      </c>
      <c r="D15" s="403">
        <v>6000</v>
      </c>
      <c r="E15" s="404">
        <v>1800</v>
      </c>
      <c r="F15" s="405">
        <f t="shared" si="3"/>
        <v>2160</v>
      </c>
      <c r="G15" s="406">
        <v>32</v>
      </c>
      <c r="H15" s="407">
        <f>0.1*G15*10+0.3*G15*25+0.1*G15*50+0.1*G15*500</f>
        <v>2032</v>
      </c>
      <c r="I15" s="406">
        <v>16</v>
      </c>
      <c r="J15" s="408">
        <v>104</v>
      </c>
      <c r="K15" s="407">
        <v>160</v>
      </c>
      <c r="L15" s="409">
        <f t="shared" si="1"/>
        <v>4352</v>
      </c>
      <c r="M15" s="297">
        <f t="shared" si="2"/>
        <v>0.7253333333333334</v>
      </c>
      <c r="N15" s="298" t="str">
        <f>+IF(D15=0," ",IF(M15&gt;0.6,"DTS is not calculated !!","DTS is calculated "))</f>
        <v>DTS is not calculated !!</v>
      </c>
      <c r="Q15" s="219"/>
    </row>
    <row r="16" spans="2:17" s="209" customFormat="1" ht="16.5" customHeight="1">
      <c r="B16" s="489">
        <v>4</v>
      </c>
      <c r="C16" s="375" t="s">
        <v>400</v>
      </c>
      <c r="D16" s="403">
        <v>6500</v>
      </c>
      <c r="E16" s="404">
        <v>2500</v>
      </c>
      <c r="F16" s="405">
        <f t="shared" si="3"/>
        <v>3000</v>
      </c>
      <c r="G16" s="406">
        <v>25</v>
      </c>
      <c r="H16" s="407">
        <v>800</v>
      </c>
      <c r="I16" s="406">
        <v>10</v>
      </c>
      <c r="J16" s="408">
        <v>800</v>
      </c>
      <c r="K16" s="407">
        <v>920</v>
      </c>
      <c r="L16" s="409">
        <f t="shared" si="1"/>
        <v>4720</v>
      </c>
      <c r="M16" s="297">
        <f t="shared" si="2"/>
        <v>0.7261538461538461</v>
      </c>
      <c r="N16" s="298" t="str">
        <f>+IF(D16=0," ",IF(M16&gt;0.6,"DTS is not calculated !!","DTS is calculated "))</f>
        <v>DTS is not calculated !!</v>
      </c>
      <c r="Q16" s="219"/>
    </row>
    <row r="17" spans="2:17" s="209" customFormat="1" ht="16.5" customHeight="1">
      <c r="B17" s="488">
        <v>5</v>
      </c>
      <c r="C17" s="375" t="s">
        <v>426</v>
      </c>
      <c r="D17" s="403">
        <v>3500</v>
      </c>
      <c r="E17" s="404">
        <v>1100</v>
      </c>
      <c r="F17" s="405">
        <f t="shared" si="3"/>
        <v>1320</v>
      </c>
      <c r="G17" s="406">
        <v>18</v>
      </c>
      <c r="H17" s="407">
        <v>600</v>
      </c>
      <c r="I17" s="406">
        <v>16</v>
      </c>
      <c r="J17" s="408">
        <v>120</v>
      </c>
      <c r="K17" s="407">
        <v>160</v>
      </c>
      <c r="L17" s="409">
        <f t="shared" si="1"/>
        <v>2080</v>
      </c>
      <c r="M17" s="297">
        <f t="shared" si="2"/>
        <v>0.5942857142857143</v>
      </c>
      <c r="N17" s="298" t="str">
        <f>+IF(D17=0," ",IF(M17&gt;0.6,"DTS is not calculated !!","DTS is calculated "))</f>
        <v>DTS is calculated </v>
      </c>
      <c r="Q17" s="219"/>
    </row>
    <row r="18" spans="2:17" s="209" customFormat="1" ht="16.5" customHeight="1">
      <c r="B18" s="489">
        <v>6</v>
      </c>
      <c r="C18" s="375" t="s">
        <v>401</v>
      </c>
      <c r="D18" s="403">
        <v>8000</v>
      </c>
      <c r="E18" s="404">
        <v>2000</v>
      </c>
      <c r="F18" s="405">
        <f t="shared" si="3"/>
        <v>2400</v>
      </c>
      <c r="G18" s="406">
        <v>36</v>
      </c>
      <c r="H18" s="407">
        <v>800</v>
      </c>
      <c r="I18" s="406">
        <v>16</v>
      </c>
      <c r="J18" s="408">
        <v>120</v>
      </c>
      <c r="K18" s="407">
        <v>160</v>
      </c>
      <c r="L18" s="409">
        <f t="shared" si="1"/>
        <v>3360</v>
      </c>
      <c r="M18" s="297">
        <f t="shared" si="2"/>
        <v>0.42</v>
      </c>
      <c r="N18" s="298" t="str">
        <f>+IF(D18=0," ",IF(M18&gt;0.6,"DTS is not calculated !!","DTS is calculated "))</f>
        <v>DTS is calculated </v>
      </c>
      <c r="Q18" s="219"/>
    </row>
    <row r="19" spans="2:17" s="209" customFormat="1" ht="16.5" customHeight="1">
      <c r="B19" s="488">
        <v>7</v>
      </c>
      <c r="C19" s="375" t="s">
        <v>402</v>
      </c>
      <c r="D19" s="403">
        <v>8500</v>
      </c>
      <c r="E19" s="404">
        <v>2200</v>
      </c>
      <c r="F19" s="405">
        <f t="shared" si="3"/>
        <v>2640</v>
      </c>
      <c r="G19" s="406">
        <v>40</v>
      </c>
      <c r="H19" s="407">
        <v>1200</v>
      </c>
      <c r="I19" s="406">
        <v>32</v>
      </c>
      <c r="J19" s="408">
        <v>280</v>
      </c>
      <c r="K19" s="407">
        <v>3500</v>
      </c>
      <c r="L19" s="409">
        <f t="shared" si="1"/>
        <v>7340</v>
      </c>
      <c r="M19" s="297">
        <f t="shared" si="2"/>
        <v>0.8635294117647059</v>
      </c>
      <c r="N19" s="298" t="str">
        <f>+IF(D19=0," ",IF(M19&gt;0.6,"DTS is not calculated !!","DTS is calculated "))</f>
        <v>DTS is not calculated !!</v>
      </c>
      <c r="Q19" s="219"/>
    </row>
    <row r="20" spans="2:17" s="209" customFormat="1" ht="16.5" customHeight="1">
      <c r="B20" s="489">
        <v>8</v>
      </c>
      <c r="C20" s="375" t="s">
        <v>403</v>
      </c>
      <c r="D20" s="403">
        <v>9000</v>
      </c>
      <c r="E20" s="404">
        <v>1200</v>
      </c>
      <c r="F20" s="405">
        <f t="shared" si="3"/>
        <v>1440</v>
      </c>
      <c r="G20" s="406">
        <v>25</v>
      </c>
      <c r="H20" s="407">
        <v>750</v>
      </c>
      <c r="I20" s="406">
        <v>15</v>
      </c>
      <c r="J20" s="408">
        <v>150</v>
      </c>
      <c r="K20" s="407">
        <v>250</v>
      </c>
      <c r="L20" s="409">
        <f t="shared" si="1"/>
        <v>2440</v>
      </c>
      <c r="M20" s="297">
        <f t="shared" si="2"/>
        <v>0.27111111111111114</v>
      </c>
      <c r="N20" s="298" t="str">
        <f>+IF(D20=0," ",IF(M20&gt;0.6,"DTS is not calculated !!","DTS is calculated "))</f>
        <v>DTS is calculated </v>
      </c>
      <c r="Q20" s="219"/>
    </row>
    <row r="21" spans="2:17" s="209" customFormat="1" ht="16.5" customHeight="1">
      <c r="B21" s="488">
        <v>9</v>
      </c>
      <c r="C21" s="375" t="s">
        <v>404</v>
      </c>
      <c r="D21" s="403">
        <v>2000</v>
      </c>
      <c r="E21" s="404">
        <v>100</v>
      </c>
      <c r="F21" s="644">
        <f aca="true" t="shared" si="4" ref="F21:F42">1.2*E21</f>
        <v>120</v>
      </c>
      <c r="G21" s="406">
        <v>3</v>
      </c>
      <c r="H21" s="407">
        <v>195</v>
      </c>
      <c r="I21" s="406">
        <v>2</v>
      </c>
      <c r="J21" s="408">
        <v>50</v>
      </c>
      <c r="K21" s="407">
        <v>130</v>
      </c>
      <c r="L21" s="409">
        <f t="shared" si="1"/>
        <v>445</v>
      </c>
      <c r="M21" s="297">
        <f>IF(D21&gt;0,+L21/D21," ")</f>
        <v>0.2225</v>
      </c>
      <c r="N21" s="298" t="str">
        <f>+IF(D21=0," ",IF(M21&gt;0.6,"DTS is not calculated !!","DTS is calculated "))</f>
        <v>DTS is calculated </v>
      </c>
      <c r="Q21" s="219"/>
    </row>
    <row r="22" spans="2:17" s="209" customFormat="1" ht="16.5" customHeight="1">
      <c r="B22" s="489">
        <v>10</v>
      </c>
      <c r="C22" s="375" t="s">
        <v>405</v>
      </c>
      <c r="D22" s="403"/>
      <c r="E22" s="404"/>
      <c r="F22" s="644">
        <f t="shared" si="4"/>
        <v>0</v>
      </c>
      <c r="G22" s="406"/>
      <c r="H22" s="407"/>
      <c r="I22" s="406"/>
      <c r="J22" s="408"/>
      <c r="K22" s="407"/>
      <c r="L22" s="409">
        <f aca="true" t="shared" si="5" ref="L22:L42">+F22+H22+K22</f>
        <v>0</v>
      </c>
      <c r="M22" s="297" t="str">
        <f aca="true" t="shared" si="6" ref="M22:M42">IF(D22&gt;0,+L22/D22," ")</f>
        <v> </v>
      </c>
      <c r="N22" s="298" t="str">
        <f>+IF(D22=0," ",IF(M22&gt;0.6,"DTS is not calculated !!","DTS is calculated "))</f>
        <v> </v>
      </c>
      <c r="Q22" s="219"/>
    </row>
    <row r="23" spans="2:17" s="209" customFormat="1" ht="16.5" customHeight="1">
      <c r="B23" s="488">
        <v>11</v>
      </c>
      <c r="C23" s="375" t="s">
        <v>406</v>
      </c>
      <c r="D23" s="403"/>
      <c r="E23" s="404"/>
      <c r="F23" s="644">
        <f t="shared" si="4"/>
        <v>0</v>
      </c>
      <c r="G23" s="406"/>
      <c r="H23" s="407"/>
      <c r="I23" s="406"/>
      <c r="J23" s="408"/>
      <c r="K23" s="407"/>
      <c r="L23" s="409">
        <f t="shared" si="5"/>
        <v>0</v>
      </c>
      <c r="M23" s="297" t="str">
        <f t="shared" si="6"/>
        <v> </v>
      </c>
      <c r="N23" s="298" t="str">
        <f>+IF(D23=0," ",IF(M23&gt;0.6,"DTS is not calculated !!","DTS is calculated "))</f>
        <v> </v>
      </c>
      <c r="Q23" s="219"/>
    </row>
    <row r="24" spans="2:17" s="209" customFormat="1" ht="15" customHeight="1">
      <c r="B24" s="489">
        <v>12</v>
      </c>
      <c r="C24" s="375" t="s">
        <v>407</v>
      </c>
      <c r="D24" s="403"/>
      <c r="E24" s="404"/>
      <c r="F24" s="644">
        <f t="shared" si="4"/>
        <v>0</v>
      </c>
      <c r="G24" s="406"/>
      <c r="H24" s="407"/>
      <c r="I24" s="406"/>
      <c r="J24" s="408"/>
      <c r="K24" s="407"/>
      <c r="L24" s="409">
        <f t="shared" si="5"/>
        <v>0</v>
      </c>
      <c r="M24" s="297" t="str">
        <f t="shared" si="6"/>
        <v> </v>
      </c>
      <c r="N24" s="298" t="str">
        <f>+IF(D24=0," ",IF(M24&gt;0.6,"DTS is not calculated !!","DTS is calculated "))</f>
        <v> </v>
      </c>
      <c r="Q24" s="219"/>
    </row>
    <row r="25" spans="2:17" s="209" customFormat="1" ht="15" customHeight="1">
      <c r="B25" s="488">
        <v>13</v>
      </c>
      <c r="C25" s="375" t="s">
        <v>408</v>
      </c>
      <c r="D25" s="403"/>
      <c r="E25" s="404"/>
      <c r="F25" s="644">
        <f t="shared" si="4"/>
        <v>0</v>
      </c>
      <c r="G25" s="406"/>
      <c r="H25" s="407"/>
      <c r="I25" s="406"/>
      <c r="J25" s="408"/>
      <c r="K25" s="407"/>
      <c r="L25" s="409">
        <f t="shared" si="5"/>
        <v>0</v>
      </c>
      <c r="M25" s="297" t="str">
        <f t="shared" si="6"/>
        <v> </v>
      </c>
      <c r="N25" s="298" t="str">
        <f>+IF(D25=0," ",IF(M25&gt;0.6,"DTS is not calculated !!","DTS is calculated "))</f>
        <v> </v>
      </c>
      <c r="Q25" s="219"/>
    </row>
    <row r="26" spans="2:17" s="209" customFormat="1" ht="15" customHeight="1">
      <c r="B26" s="489">
        <v>14</v>
      </c>
      <c r="C26" s="375" t="s">
        <v>409</v>
      </c>
      <c r="D26" s="403"/>
      <c r="E26" s="404"/>
      <c r="F26" s="644">
        <f t="shared" si="4"/>
        <v>0</v>
      </c>
      <c r="G26" s="406"/>
      <c r="H26" s="407"/>
      <c r="I26" s="406"/>
      <c r="J26" s="408"/>
      <c r="K26" s="407"/>
      <c r="L26" s="409">
        <f t="shared" si="5"/>
        <v>0</v>
      </c>
      <c r="M26" s="297" t="str">
        <f t="shared" si="6"/>
        <v> </v>
      </c>
      <c r="N26" s="298" t="str">
        <f>+IF(D26=0," ",IF(M26&gt;0.6,"DTS is not calculated !!","DTS is calculated "))</f>
        <v> </v>
      </c>
      <c r="Q26" s="219"/>
    </row>
    <row r="27" spans="1:45" s="24" customFormat="1" ht="15" customHeight="1">
      <c r="A27" s="209"/>
      <c r="B27" s="488">
        <v>15</v>
      </c>
      <c r="C27" s="375" t="s">
        <v>410</v>
      </c>
      <c r="D27" s="403"/>
      <c r="E27" s="404"/>
      <c r="F27" s="644">
        <f t="shared" si="4"/>
        <v>0</v>
      </c>
      <c r="G27" s="406"/>
      <c r="H27" s="407"/>
      <c r="I27" s="406"/>
      <c r="J27" s="408"/>
      <c r="K27" s="407"/>
      <c r="L27" s="409">
        <f t="shared" si="5"/>
        <v>0</v>
      </c>
      <c r="M27" s="297" t="str">
        <f t="shared" si="6"/>
        <v> </v>
      </c>
      <c r="N27" s="298" t="str">
        <f>+IF(D27=0," ",IF(M27&gt;0.6,"DTS is not calculated !!","DTS is calculated "))</f>
        <v> </v>
      </c>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row>
    <row r="28" spans="1:17" ht="15" customHeight="1">
      <c r="A28" s="209"/>
      <c r="B28" s="489">
        <v>16</v>
      </c>
      <c r="C28" s="375" t="s">
        <v>411</v>
      </c>
      <c r="D28" s="403"/>
      <c r="E28" s="404"/>
      <c r="F28" s="644">
        <f t="shared" si="4"/>
        <v>0</v>
      </c>
      <c r="G28" s="406"/>
      <c r="H28" s="407"/>
      <c r="I28" s="406"/>
      <c r="J28" s="408"/>
      <c r="K28" s="407"/>
      <c r="L28" s="409">
        <f t="shared" si="5"/>
        <v>0</v>
      </c>
      <c r="M28" s="297" t="str">
        <f t="shared" si="6"/>
        <v> </v>
      </c>
      <c r="N28" s="298" t="str">
        <f>+IF(D28=0," ",IF(M28&gt;0.6,"DTS is not calculated !!","DTS is calculated "))</f>
        <v> </v>
      </c>
      <c r="Q28" s="27"/>
    </row>
    <row r="29" spans="1:17" ht="15" customHeight="1">
      <c r="A29" s="209"/>
      <c r="B29" s="488">
        <v>17</v>
      </c>
      <c r="C29" s="375" t="s">
        <v>412</v>
      </c>
      <c r="D29" s="403"/>
      <c r="E29" s="404"/>
      <c r="F29" s="644">
        <f t="shared" si="4"/>
        <v>0</v>
      </c>
      <c r="G29" s="406"/>
      <c r="H29" s="407"/>
      <c r="I29" s="406"/>
      <c r="J29" s="408"/>
      <c r="K29" s="407"/>
      <c r="L29" s="409">
        <f t="shared" si="5"/>
        <v>0</v>
      </c>
      <c r="M29" s="297" t="str">
        <f t="shared" si="6"/>
        <v> </v>
      </c>
      <c r="N29" s="298" t="str">
        <f>+IF(D29=0," ",IF(M29&gt;0.6,"DTS is not calculated !!","DTS is calculated "))</f>
        <v> </v>
      </c>
      <c r="Q29" s="27"/>
    </row>
    <row r="30" spans="1:14" ht="15" customHeight="1">
      <c r="A30" s="209"/>
      <c r="B30" s="489">
        <v>18</v>
      </c>
      <c r="C30" s="375" t="s">
        <v>413</v>
      </c>
      <c r="D30" s="403"/>
      <c r="E30" s="404"/>
      <c r="F30" s="644">
        <f t="shared" si="4"/>
        <v>0</v>
      </c>
      <c r="G30" s="406"/>
      <c r="H30" s="407"/>
      <c r="I30" s="406"/>
      <c r="J30" s="408"/>
      <c r="K30" s="407"/>
      <c r="L30" s="409">
        <f t="shared" si="5"/>
        <v>0</v>
      </c>
      <c r="M30" s="297" t="str">
        <f t="shared" si="6"/>
        <v> </v>
      </c>
      <c r="N30" s="298" t="str">
        <f>+IF(D30=0," ",IF(M30&gt;0.6,"DTS is not calculated !!","DTS is calculated "))</f>
        <v> </v>
      </c>
    </row>
    <row r="31" spans="1:14" ht="15" customHeight="1">
      <c r="A31" s="209"/>
      <c r="B31" s="488">
        <v>19</v>
      </c>
      <c r="C31" s="375" t="s">
        <v>414</v>
      </c>
      <c r="D31" s="403"/>
      <c r="E31" s="404"/>
      <c r="F31" s="644">
        <f t="shared" si="4"/>
        <v>0</v>
      </c>
      <c r="G31" s="406"/>
      <c r="H31" s="407"/>
      <c r="I31" s="406"/>
      <c r="J31" s="408"/>
      <c r="K31" s="407"/>
      <c r="L31" s="409">
        <f t="shared" si="5"/>
        <v>0</v>
      </c>
      <c r="M31" s="297" t="str">
        <f t="shared" si="6"/>
        <v> </v>
      </c>
      <c r="N31" s="298" t="str">
        <f>+IF(D31=0," ",IF(M31&gt;0.6,"DTS is not calculated !!","DTS is calculated "))</f>
        <v> </v>
      </c>
    </row>
    <row r="32" spans="1:14" ht="15" customHeight="1">
      <c r="A32" s="209"/>
      <c r="B32" s="489">
        <v>20</v>
      </c>
      <c r="C32" s="375" t="s">
        <v>415</v>
      </c>
      <c r="D32" s="403"/>
      <c r="E32" s="404"/>
      <c r="F32" s="644">
        <f t="shared" si="4"/>
        <v>0</v>
      </c>
      <c r="G32" s="406"/>
      <c r="H32" s="407"/>
      <c r="I32" s="406"/>
      <c r="J32" s="408"/>
      <c r="K32" s="407"/>
      <c r="L32" s="409">
        <f t="shared" si="5"/>
        <v>0</v>
      </c>
      <c r="M32" s="297" t="str">
        <f t="shared" si="6"/>
        <v> </v>
      </c>
      <c r="N32" s="298" t="str">
        <f>+IF(D32=0," ",IF(M32&gt;0.6,"DTS is not calculated !!","DTS is calculated "))</f>
        <v> </v>
      </c>
    </row>
    <row r="33" spans="1:14" ht="15" customHeight="1">
      <c r="A33" s="209"/>
      <c r="B33" s="488">
        <v>21</v>
      </c>
      <c r="C33" s="375" t="s">
        <v>416</v>
      </c>
      <c r="D33" s="403"/>
      <c r="E33" s="404"/>
      <c r="F33" s="644">
        <f t="shared" si="4"/>
        <v>0</v>
      </c>
      <c r="G33" s="406"/>
      <c r="H33" s="407"/>
      <c r="I33" s="406"/>
      <c r="J33" s="408"/>
      <c r="K33" s="407"/>
      <c r="L33" s="409">
        <f t="shared" si="5"/>
        <v>0</v>
      </c>
      <c r="M33" s="297" t="str">
        <f t="shared" si="6"/>
        <v> </v>
      </c>
      <c r="N33" s="298" t="str">
        <f>+IF(D33=0," ",IF(M33&gt;0.6,"DTS is not calculated !!","DTS is calculated "))</f>
        <v> </v>
      </c>
    </row>
    <row r="34" spans="1:14" ht="15" customHeight="1">
      <c r="A34" s="209"/>
      <c r="B34" s="489">
        <v>22</v>
      </c>
      <c r="C34" s="375" t="s">
        <v>417</v>
      </c>
      <c r="D34" s="403"/>
      <c r="E34" s="404"/>
      <c r="F34" s="644">
        <f t="shared" si="4"/>
        <v>0</v>
      </c>
      <c r="G34" s="406"/>
      <c r="H34" s="407"/>
      <c r="I34" s="406"/>
      <c r="J34" s="408"/>
      <c r="K34" s="407"/>
      <c r="L34" s="409">
        <f t="shared" si="5"/>
        <v>0</v>
      </c>
      <c r="M34" s="297" t="str">
        <f t="shared" si="6"/>
        <v> </v>
      </c>
      <c r="N34" s="298" t="str">
        <f>+IF(D34=0," ",IF(M34&gt;0.6,"DTS is not calculated !!","DTS is calculated "))</f>
        <v> </v>
      </c>
    </row>
    <row r="35" spans="1:14" ht="15" customHeight="1">
      <c r="A35" s="209"/>
      <c r="B35" s="488">
        <v>23</v>
      </c>
      <c r="C35" s="375" t="s">
        <v>418</v>
      </c>
      <c r="D35" s="403"/>
      <c r="E35" s="404"/>
      <c r="F35" s="644">
        <f t="shared" si="4"/>
        <v>0</v>
      </c>
      <c r="G35" s="406"/>
      <c r="H35" s="407"/>
      <c r="I35" s="406"/>
      <c r="J35" s="408"/>
      <c r="K35" s="407"/>
      <c r="L35" s="409">
        <f t="shared" si="5"/>
        <v>0</v>
      </c>
      <c r="M35" s="297" t="str">
        <f t="shared" si="6"/>
        <v> </v>
      </c>
      <c r="N35" s="298" t="str">
        <f>+IF(D35=0," ",IF(M35&gt;0.6,"DTS is not calculated !!","DTS is calculated "))</f>
        <v> </v>
      </c>
    </row>
    <row r="36" spans="2:14" ht="15" customHeight="1">
      <c r="B36" s="489">
        <v>24</v>
      </c>
      <c r="C36" s="375" t="s">
        <v>419</v>
      </c>
      <c r="D36" s="403"/>
      <c r="E36" s="404"/>
      <c r="F36" s="644">
        <f t="shared" si="4"/>
        <v>0</v>
      </c>
      <c r="G36" s="406"/>
      <c r="H36" s="407"/>
      <c r="I36" s="406"/>
      <c r="J36" s="408"/>
      <c r="K36" s="407"/>
      <c r="L36" s="409">
        <f t="shared" si="5"/>
        <v>0</v>
      </c>
      <c r="M36" s="297" t="str">
        <f t="shared" si="6"/>
        <v> </v>
      </c>
      <c r="N36" s="298" t="str">
        <f>+IF(D36=0," ",IF(M36&gt;0.6,"DTS is not calculated !!","DTS is calculated "))</f>
        <v> </v>
      </c>
    </row>
    <row r="37" spans="2:14" ht="15" customHeight="1">
      <c r="B37" s="488">
        <v>25</v>
      </c>
      <c r="C37" s="375" t="s">
        <v>420</v>
      </c>
      <c r="D37" s="403"/>
      <c r="E37" s="404"/>
      <c r="F37" s="644">
        <f t="shared" si="4"/>
        <v>0</v>
      </c>
      <c r="G37" s="406"/>
      <c r="H37" s="407"/>
      <c r="I37" s="406"/>
      <c r="J37" s="408"/>
      <c r="K37" s="407"/>
      <c r="L37" s="409">
        <f t="shared" si="5"/>
        <v>0</v>
      </c>
      <c r="M37" s="297" t="str">
        <f t="shared" si="6"/>
        <v> </v>
      </c>
      <c r="N37" s="298" t="str">
        <f>+IF(D37=0," ",IF(M37&gt;0.6,"DTS is not calculated !!","DTS is calculated "))</f>
        <v> </v>
      </c>
    </row>
    <row r="38" spans="2:14" ht="15" customHeight="1">
      <c r="B38" s="489">
        <v>26</v>
      </c>
      <c r="C38" s="375" t="s">
        <v>421</v>
      </c>
      <c r="D38" s="403"/>
      <c r="E38" s="404"/>
      <c r="F38" s="644">
        <f t="shared" si="4"/>
        <v>0</v>
      </c>
      <c r="G38" s="406"/>
      <c r="H38" s="407"/>
      <c r="I38" s="406"/>
      <c r="J38" s="408"/>
      <c r="K38" s="407"/>
      <c r="L38" s="409">
        <f t="shared" si="5"/>
        <v>0</v>
      </c>
      <c r="M38" s="297" t="str">
        <f t="shared" si="6"/>
        <v> </v>
      </c>
      <c r="N38" s="298" t="str">
        <f>+IF(D38=0," ",IF(M38&gt;0.6,"DTS is not calculated !!","DTS is calculated "))</f>
        <v> </v>
      </c>
    </row>
    <row r="39" spans="2:14" ht="15" customHeight="1">
      <c r="B39" s="488">
        <v>27</v>
      </c>
      <c r="C39" s="375" t="s">
        <v>422</v>
      </c>
      <c r="D39" s="403"/>
      <c r="E39" s="404"/>
      <c r="F39" s="644">
        <f t="shared" si="4"/>
        <v>0</v>
      </c>
      <c r="G39" s="406"/>
      <c r="H39" s="407"/>
      <c r="I39" s="406"/>
      <c r="J39" s="408"/>
      <c r="K39" s="407"/>
      <c r="L39" s="409">
        <f t="shared" si="5"/>
        <v>0</v>
      </c>
      <c r="M39" s="297" t="str">
        <f t="shared" si="6"/>
        <v> </v>
      </c>
      <c r="N39" s="298" t="str">
        <f>+IF(D39=0," ",IF(M39&gt;0.6,"DTS is not calculated !!","DTS is calculated "))</f>
        <v> </v>
      </c>
    </row>
    <row r="40" spans="2:14" ht="15" customHeight="1">
      <c r="B40" s="489">
        <v>28</v>
      </c>
      <c r="C40" s="375" t="s">
        <v>423</v>
      </c>
      <c r="D40" s="403"/>
      <c r="E40" s="404"/>
      <c r="F40" s="644">
        <f t="shared" si="4"/>
        <v>0</v>
      </c>
      <c r="G40" s="406"/>
      <c r="H40" s="407"/>
      <c r="I40" s="406"/>
      <c r="J40" s="408"/>
      <c r="K40" s="407"/>
      <c r="L40" s="409">
        <f t="shared" si="5"/>
        <v>0</v>
      </c>
      <c r="M40" s="297" t="str">
        <f t="shared" si="6"/>
        <v> </v>
      </c>
      <c r="N40" s="298" t="str">
        <f>+IF(D40=0," ",IF(M40&gt;0.6,"DTS is not calculated !!","DTS is calculated "))</f>
        <v> </v>
      </c>
    </row>
    <row r="41" spans="2:14" ht="12.75">
      <c r="B41" s="489">
        <v>29</v>
      </c>
      <c r="C41" s="375" t="s">
        <v>424</v>
      </c>
      <c r="D41" s="403"/>
      <c r="E41" s="404"/>
      <c r="F41" s="644">
        <f t="shared" si="4"/>
        <v>0</v>
      </c>
      <c r="G41" s="406"/>
      <c r="H41" s="407"/>
      <c r="I41" s="406"/>
      <c r="J41" s="408"/>
      <c r="K41" s="407"/>
      <c r="L41" s="409">
        <f t="shared" si="5"/>
        <v>0</v>
      </c>
      <c r="M41" s="297" t="str">
        <f t="shared" si="6"/>
        <v> </v>
      </c>
      <c r="N41" s="298" t="str">
        <f>+IF(D41=0," ",IF(M41&gt;0.6,"DTS is not calculated !!","DTS is calculated "))</f>
        <v> </v>
      </c>
    </row>
    <row r="42" spans="2:14" ht="12.75">
      <c r="B42" s="489">
        <v>30</v>
      </c>
      <c r="C42" s="375" t="s">
        <v>425</v>
      </c>
      <c r="D42" s="403"/>
      <c r="E42" s="404"/>
      <c r="F42" s="644">
        <f t="shared" si="4"/>
        <v>0</v>
      </c>
      <c r="G42" s="406"/>
      <c r="H42" s="407"/>
      <c r="I42" s="406"/>
      <c r="J42" s="408"/>
      <c r="K42" s="407"/>
      <c r="L42" s="409">
        <f t="shared" si="5"/>
        <v>0</v>
      </c>
      <c r="M42" s="297" t="str">
        <f t="shared" si="6"/>
        <v> </v>
      </c>
      <c r="N42" s="298" t="str">
        <f>+IF(D42=0," ",IF(M42&gt;0.6,"DTS is not calculated !!","DTS is calculated "))</f>
        <v> </v>
      </c>
    </row>
    <row r="43" ht="12.75"/>
    <row r="44" spans="2:14" s="45" customFormat="1" ht="12.75">
      <c r="B44" s="903" t="s">
        <v>299</v>
      </c>
      <c r="C44" s="904" t="s">
        <v>300</v>
      </c>
      <c r="D44" s="904"/>
      <c r="E44" s="904"/>
      <c r="F44" s="904"/>
      <c r="G44" s="904"/>
      <c r="H44" s="904"/>
      <c r="I44" s="648"/>
      <c r="J44" s="648"/>
      <c r="K44" s="648"/>
      <c r="L44" s="648"/>
      <c r="M44" s="648"/>
      <c r="N44" s="648"/>
    </row>
    <row r="45" spans="2:12" s="45" customFormat="1" ht="12.75">
      <c r="B45" s="647"/>
      <c r="C45" s="905" t="s">
        <v>302</v>
      </c>
      <c r="D45" s="906"/>
      <c r="E45" s="906"/>
      <c r="F45" s="906"/>
      <c r="G45" s="906"/>
      <c r="H45" s="906"/>
      <c r="I45" s="649"/>
      <c r="J45" s="649"/>
      <c r="K45" s="650"/>
      <c r="L45" s="650"/>
    </row>
    <row r="46" spans="2:12" s="45" customFormat="1" ht="12.75">
      <c r="B46" s="647"/>
      <c r="C46" s="905" t="s">
        <v>301</v>
      </c>
      <c r="D46" s="906"/>
      <c r="E46" s="906"/>
      <c r="F46" s="906"/>
      <c r="G46" s="906"/>
      <c r="H46" s="906"/>
      <c r="I46" s="649"/>
      <c r="J46" s="649"/>
      <c r="K46" s="650"/>
      <c r="L46" s="650"/>
    </row>
  </sheetData>
  <sheetProtection/>
  <mergeCells count="11">
    <mergeCell ref="B7:N7"/>
    <mergeCell ref="B9:B11"/>
    <mergeCell ref="C9:C11"/>
    <mergeCell ref="D9:D10"/>
    <mergeCell ref="E9:F9"/>
    <mergeCell ref="G9:H9"/>
    <mergeCell ref="I9:K9"/>
    <mergeCell ref="L9:L10"/>
    <mergeCell ref="N9:N11"/>
    <mergeCell ref="C44:H44"/>
    <mergeCell ref="M9:M11"/>
  </mergeCells>
  <printOptions horizontalCentered="1"/>
  <pageMargins left="0.17" right="0.16" top="0.24" bottom="0.35" header="0.17" footer="0.17"/>
  <pageSetup horizontalDpi="600" verticalDpi="600" orientation="landscape" paperSize="9" scale="75" r:id="rId3"/>
  <headerFooter alignWithMargins="0">
    <oddFooter>&amp;L&amp;8&amp;F: &amp;A&amp;C&amp;9Стр. &amp;P / &amp;N</oddFooter>
  </headerFooter>
  <colBreaks count="1" manualBreakCount="1">
    <brk id="15" max="65535" man="1"/>
  </colBreaks>
  <ignoredErrors>
    <ignoredError sqref="L21:M21 G41:K41 F21 G42:K42 K12 E12 H12:J12 D12 G23:K23 F12 G24:K24 G22:K22 G25:K25 G34:K40 G27:K32 L12:M20 G12" emptyCellReference="1"/>
  </ignoredErrors>
  <legacyDrawing r:id="rId2"/>
</worksheet>
</file>

<file path=xl/worksheets/sheet6.xml><?xml version="1.0" encoding="utf-8"?>
<worksheet xmlns="http://schemas.openxmlformats.org/spreadsheetml/2006/main" xmlns:r="http://schemas.openxmlformats.org/officeDocument/2006/relationships">
  <dimension ref="A1:Z109"/>
  <sheetViews>
    <sheetView showGridLines="0" showZeros="0" zoomScaleSheetLayoutView="100" zoomScalePageLayoutView="0" workbookViewId="0" topLeftCell="G1">
      <selection activeCell="G21" sqref="G21"/>
    </sheetView>
  </sheetViews>
  <sheetFormatPr defaultColWidth="9.140625" defaultRowHeight="12.75"/>
  <cols>
    <col min="1" max="1" width="3.00390625" style="27" customWidth="1"/>
    <col min="2" max="2" width="7.00390625" style="198" customWidth="1"/>
    <col min="3" max="3" width="40.7109375" style="123" customWidth="1"/>
    <col min="4" max="4" width="16.421875" style="123" customWidth="1"/>
    <col min="5" max="6" width="9.57421875" style="27" customWidth="1"/>
    <col min="7" max="7" width="10.28125" style="160" customWidth="1"/>
    <col min="8" max="8" width="38.421875" style="27" customWidth="1"/>
    <col min="9" max="9" width="3.00390625" style="27" customWidth="1"/>
    <col min="10" max="10" width="2.00390625" style="27" customWidth="1"/>
    <col min="11" max="11" width="7.57421875" style="27" customWidth="1"/>
    <col min="12" max="12" width="39.57421875" style="27" customWidth="1"/>
    <col min="13" max="13" width="11.00390625" style="27" customWidth="1"/>
    <col min="14" max="14" width="17.8515625" style="27" customWidth="1"/>
    <col min="15" max="15" width="9.140625" style="27" customWidth="1"/>
    <col min="16" max="16" width="2.140625" style="45" customWidth="1"/>
    <col min="17" max="16384" width="9.140625" style="27" customWidth="1"/>
  </cols>
  <sheetData>
    <row r="1" spans="1:26" s="24" customFormat="1" ht="18" customHeight="1" thickBot="1">
      <c r="A1" s="22" t="s">
        <v>158</v>
      </c>
      <c r="B1" s="193"/>
      <c r="C1" s="121"/>
      <c r="D1" s="121"/>
      <c r="E1" s="23"/>
      <c r="F1" s="23"/>
      <c r="G1" s="23"/>
      <c r="H1" s="23"/>
      <c r="I1" s="23"/>
      <c r="J1" s="23"/>
      <c r="K1" s="23"/>
      <c r="L1" s="23"/>
      <c r="M1" s="23"/>
      <c r="N1" s="23"/>
      <c r="O1" s="23"/>
      <c r="P1" s="218"/>
      <c r="Q1" s="23"/>
      <c r="R1" s="23"/>
      <c r="S1" s="23"/>
      <c r="T1" s="23"/>
      <c r="U1" s="23"/>
      <c r="V1" s="23"/>
      <c r="W1" s="23"/>
      <c r="X1" s="23"/>
      <c r="Y1" s="23"/>
      <c r="Z1" s="23"/>
    </row>
    <row r="2" spans="2:16" s="24" customFormat="1" ht="6.75" customHeight="1" thickTop="1">
      <c r="B2" s="194"/>
      <c r="C2" s="122"/>
      <c r="D2" s="122"/>
      <c r="P2" s="4"/>
    </row>
    <row r="3" spans="2:16" s="24" customFormat="1" ht="15" customHeight="1">
      <c r="B3" s="195" t="str">
        <f>+CONCATENATE('1. Cover page'!B11," ",'1. Cover page'!E11)</f>
        <v>Energy entity's name: </v>
      </c>
      <c r="C3" s="122"/>
      <c r="D3" s="122"/>
      <c r="G3" s="158"/>
      <c r="P3" s="4"/>
    </row>
    <row r="4" spans="2:16" s="24" customFormat="1" ht="15" customHeight="1">
      <c r="B4" s="196" t="str">
        <f>+CONCATENATE('1. Cover page'!B7," ",'1. Cover page'!C7)</f>
        <v>Energy activity :     20 - Natural Gas Distribution</v>
      </c>
      <c r="C4" s="122"/>
      <c r="D4" s="122"/>
      <c r="G4" s="158"/>
      <c r="P4" s="4"/>
    </row>
    <row r="5" ht="12.75">
      <c r="B5" s="196" t="str">
        <f>+CONCATENATE('1. Cover page'!B27," ",'1. Cover page'!E27)</f>
        <v>Date of processing: 25.11.2009.</v>
      </c>
    </row>
    <row r="6" spans="2:16" s="24" customFormat="1" ht="9" customHeight="1">
      <c r="B6" s="197"/>
      <c r="C6" s="63"/>
      <c r="D6" s="63"/>
      <c r="E6" s="63"/>
      <c r="F6" s="63"/>
      <c r="G6" s="161"/>
      <c r="H6" s="63"/>
      <c r="I6" s="63"/>
      <c r="J6" s="63"/>
      <c r="K6" s="63"/>
      <c r="L6" s="63"/>
      <c r="M6" s="63"/>
      <c r="P6" s="4"/>
    </row>
    <row r="7" spans="1:14" s="21" customFormat="1" ht="21.75" customHeight="1">
      <c r="A7" s="79"/>
      <c r="B7" s="660" t="s">
        <v>303</v>
      </c>
      <c r="C7" s="660"/>
      <c r="D7" s="660"/>
      <c r="E7" s="660"/>
      <c r="F7" s="660"/>
      <c r="G7" s="660"/>
      <c r="H7" s="660"/>
      <c r="I7" s="159"/>
      <c r="J7" s="159"/>
      <c r="K7" s="799" t="s">
        <v>309</v>
      </c>
      <c r="L7" s="799"/>
      <c r="M7" s="799"/>
      <c r="N7" s="799"/>
    </row>
    <row r="8" spans="1:14" s="21" customFormat="1" ht="9" customHeight="1">
      <c r="A8" s="79"/>
      <c r="B8" s="660"/>
      <c r="C8" s="660"/>
      <c r="D8" s="660"/>
      <c r="E8" s="660"/>
      <c r="F8" s="660"/>
      <c r="G8" s="660"/>
      <c r="H8" s="660"/>
      <c r="I8" s="159"/>
      <c r="J8" s="159"/>
      <c r="K8" s="159"/>
      <c r="L8" s="159"/>
      <c r="M8" s="159"/>
      <c r="N8" s="159"/>
    </row>
    <row r="9" spans="2:16" s="209" customFormat="1" ht="9" customHeight="1" thickBot="1">
      <c r="B9" s="800"/>
      <c r="C9" s="800"/>
      <c r="D9" s="800"/>
      <c r="E9" s="800"/>
      <c r="F9" s="800"/>
      <c r="G9" s="800"/>
      <c r="H9" s="800"/>
      <c r="I9" s="211"/>
      <c r="J9" s="211"/>
      <c r="K9" s="197"/>
      <c r="L9" s="63"/>
      <c r="M9" s="63"/>
      <c r="N9" s="63"/>
      <c r="P9" s="219"/>
    </row>
    <row r="10" spans="2:16" s="210" customFormat="1" ht="37.5" customHeight="1" thickTop="1">
      <c r="B10" s="790" t="s">
        <v>159</v>
      </c>
      <c r="C10" s="793" t="s">
        <v>286</v>
      </c>
      <c r="D10" s="701" t="s">
        <v>292</v>
      </c>
      <c r="E10" s="801" t="s">
        <v>304</v>
      </c>
      <c r="F10" s="802"/>
      <c r="G10" s="802"/>
      <c r="H10" s="675" t="s">
        <v>272</v>
      </c>
      <c r="I10" s="13"/>
      <c r="J10" s="13"/>
      <c r="K10" s="199" t="s">
        <v>159</v>
      </c>
      <c r="L10" s="190" t="s">
        <v>310</v>
      </c>
      <c r="M10" s="203" t="s">
        <v>311</v>
      </c>
      <c r="N10" s="204" t="s">
        <v>312</v>
      </c>
      <c r="P10" s="3"/>
    </row>
    <row r="11" spans="2:16" s="210" customFormat="1" ht="25.5" customHeight="1">
      <c r="B11" s="792"/>
      <c r="C11" s="795"/>
      <c r="D11" s="803"/>
      <c r="E11" s="446" t="s">
        <v>305</v>
      </c>
      <c r="F11" s="447" t="s">
        <v>306</v>
      </c>
      <c r="G11" s="448" t="s">
        <v>307</v>
      </c>
      <c r="H11" s="677"/>
      <c r="I11" s="13"/>
      <c r="J11" s="13"/>
      <c r="K11" s="200" t="s">
        <v>4</v>
      </c>
      <c r="L11" s="191" t="s">
        <v>313</v>
      </c>
      <c r="M11" s="206" t="s">
        <v>318</v>
      </c>
      <c r="N11" s="410">
        <v>3000</v>
      </c>
      <c r="P11" s="3"/>
    </row>
    <row r="12" spans="2:17" s="212" customFormat="1" ht="33.75" customHeight="1">
      <c r="B12" s="467"/>
      <c r="C12" s="899" t="s">
        <v>308</v>
      </c>
      <c r="D12" s="907">
        <f>+'5. Capacity usage ratio'!M12</f>
        <v>0.563433962264151</v>
      </c>
      <c r="E12" s="908">
        <f>IF('3. Costs of equip.'!L17=0,0,IF(D12&gt;0.6,0,+$N$11*$N$13*(1-D12)))</f>
        <v>5238.792452830188</v>
      </c>
      <c r="F12" s="909">
        <f>IF(D12&gt;0.6,0,+$N$11*$N$14*(1-D12))</f>
        <v>7858.188679245282</v>
      </c>
      <c r="G12" s="909">
        <f>IF(D12&gt;0.6,0,+$N$11*$N$15*(1-D12))</f>
        <v>13096.98113207547</v>
      </c>
      <c r="H12" s="910" t="str">
        <f>+'5. Capacity usage ratio'!N12</f>
        <v>DTS is calculated </v>
      </c>
      <c r="I12" s="13"/>
      <c r="J12" s="13"/>
      <c r="K12" s="119" t="s">
        <v>14</v>
      </c>
      <c r="L12" s="202" t="s">
        <v>314</v>
      </c>
      <c r="M12" s="207"/>
      <c r="N12" s="411"/>
      <c r="O12" s="106"/>
      <c r="P12" s="221"/>
      <c r="Q12" s="106"/>
    </row>
    <row r="13" spans="2:16" s="212" customFormat="1" ht="11.25" customHeight="1">
      <c r="B13" s="490">
        <v>1</v>
      </c>
      <c r="C13" s="468" t="str">
        <f>+'5. Capacity usage ratio'!C13</f>
        <v>Potok</v>
      </c>
      <c r="D13" s="469">
        <f>+'5. Capacity usage ratio'!M13</f>
        <v>0.585</v>
      </c>
      <c r="E13" s="470">
        <f>IF('3. Costs of equip.'!$L$17=0,0,+IF(D13&gt;0.6,0,+$N$11*$N$13*(1-D13)))</f>
        <v>4980</v>
      </c>
      <c r="F13" s="471">
        <f>IF(D13&gt;0.6,0,+$N$11*$N$14*(1-D13))</f>
        <v>7470.000000000001</v>
      </c>
      <c r="G13" s="472">
        <f>IF(D13&gt;0.6,0,+$N$11*$N$15*(1-D13))</f>
        <v>12450.000000000002</v>
      </c>
      <c r="H13" s="505" t="str">
        <f>+'5. Capacity usage ratio'!N13</f>
        <v>DTS is calculated </v>
      </c>
      <c r="I13" s="13"/>
      <c r="J13" s="13"/>
      <c r="K13" s="119" t="s">
        <v>24</v>
      </c>
      <c r="L13" s="149" t="s">
        <v>315</v>
      </c>
      <c r="M13" s="207" t="s">
        <v>63</v>
      </c>
      <c r="N13" s="412">
        <v>4</v>
      </c>
      <c r="P13" s="220"/>
    </row>
    <row r="14" spans="2:16" s="212" customFormat="1" ht="11.25" customHeight="1">
      <c r="B14" s="491">
        <v>2</v>
      </c>
      <c r="C14" s="420" t="str">
        <f>+'5. Capacity usage ratio'!C14</f>
        <v>Detelinara</v>
      </c>
      <c r="D14" s="300">
        <f>+'5. Capacity usage ratio'!M14</f>
        <v>0.4888888888888889</v>
      </c>
      <c r="E14" s="470">
        <f>IF('3. Costs of equip.'!$L$17=0,0,+IF(D14&gt;0.6,0,+$N$11*$N$13*(1-D14)))</f>
        <v>6133.333333333333</v>
      </c>
      <c r="F14" s="289">
        <f>IF(D14&gt;0.6,0,+$N$11*$N$14*(1-D14))</f>
        <v>9200</v>
      </c>
      <c r="G14" s="290">
        <f>IF(D14&gt;0.6,0,+$N$11*$N$15*(1-D14))</f>
        <v>15333.333333333332</v>
      </c>
      <c r="H14" s="505" t="str">
        <f>+'5. Capacity usage ratio'!N14</f>
        <v>DTS is calculated </v>
      </c>
      <c r="I14" s="13"/>
      <c r="J14" s="13"/>
      <c r="K14" s="119" t="s">
        <v>38</v>
      </c>
      <c r="L14" s="148" t="s">
        <v>316</v>
      </c>
      <c r="M14" s="207" t="s">
        <v>63</v>
      </c>
      <c r="N14" s="413">
        <v>6</v>
      </c>
      <c r="P14" s="220"/>
    </row>
    <row r="15" spans="2:16" s="212" customFormat="1" ht="11.25" customHeight="1" thickBot="1">
      <c r="B15" s="490">
        <v>3</v>
      </c>
      <c r="C15" s="420" t="str">
        <f>+'5. Capacity usage ratio'!C15</f>
        <v>Livade</v>
      </c>
      <c r="D15" s="300">
        <f>+'5. Capacity usage ratio'!M15</f>
        <v>0.7253333333333334</v>
      </c>
      <c r="E15" s="470">
        <f>IF('3. Costs of equip.'!$L$17=0,0,+IF(D15&gt;0.6,0,+$N$11*$N$13*(1-D15)))</f>
        <v>0</v>
      </c>
      <c r="F15" s="289">
        <f>IF(D15&gt;0.6,0,+$N$11*$N$14*(1-D15))</f>
        <v>0</v>
      </c>
      <c r="G15" s="290">
        <f>IF(D15&gt;0.6,0,+$N$11*$N$15*(1-D15))</f>
        <v>0</v>
      </c>
      <c r="H15" s="505" t="str">
        <f>+'5. Capacity usage ratio'!N15</f>
        <v>DTS is not calculated !!</v>
      </c>
      <c r="I15" s="13"/>
      <c r="J15" s="13"/>
      <c r="K15" s="201" t="s">
        <v>62</v>
      </c>
      <c r="L15" s="205" t="s">
        <v>317</v>
      </c>
      <c r="M15" s="208" t="s">
        <v>63</v>
      </c>
      <c r="N15" s="414">
        <v>10</v>
      </c>
      <c r="P15" s="220"/>
    </row>
    <row r="16" spans="2:16" s="212" customFormat="1" ht="11.25" customHeight="1" thickTop="1">
      <c r="B16" s="491">
        <v>4</v>
      </c>
      <c r="C16" s="420" t="str">
        <f>+'5. Capacity usage ratio'!C16</f>
        <v>Mirosaljci</v>
      </c>
      <c r="D16" s="300">
        <f>+'5. Capacity usage ratio'!M16</f>
        <v>0.7261538461538461</v>
      </c>
      <c r="E16" s="470">
        <f>IF('3. Costs of equip.'!$L$17=0,0,+IF(D16&gt;0.6,0,+$N$11*$N$13*(1-D16)))</f>
        <v>0</v>
      </c>
      <c r="F16" s="289">
        <f>IF(D16&gt;0.6,0,+$N$11*$N$14*(1-D16))</f>
        <v>0</v>
      </c>
      <c r="G16" s="290">
        <f>IF(D16&gt;0.6,0,+$N$11*$N$15*(1-D16))</f>
        <v>0</v>
      </c>
      <c r="H16" s="505" t="str">
        <f>+'5. Capacity usage ratio'!N16</f>
        <v>DTS is not calculated !!</v>
      </c>
      <c r="I16" s="13"/>
      <c r="J16" s="13"/>
      <c r="P16" s="220"/>
    </row>
    <row r="17" spans="2:16" s="212" customFormat="1" ht="11.25" customHeight="1">
      <c r="B17" s="490">
        <v>5</v>
      </c>
      <c r="C17" s="420" t="str">
        <f>+'5. Capacity usage ratio'!C17</f>
        <v>Lipnica</v>
      </c>
      <c r="D17" s="300">
        <f>+'5. Capacity usage ratio'!M17</f>
        <v>0.5942857142857143</v>
      </c>
      <c r="E17" s="470">
        <f>IF('3. Costs of equip.'!$L$17=0,0,+IF(D17&gt;0.6,0,+$N$11*$N$13*(1-D17)))</f>
        <v>4868.571428571428</v>
      </c>
      <c r="F17" s="289">
        <f aca="true" t="shared" si="0" ref="F17:F42">IF(D17&gt;0.6,0,+$N$11*$N$14*(1-D17))</f>
        <v>7302.857142857142</v>
      </c>
      <c r="G17" s="290">
        <f aca="true" t="shared" si="1" ref="G17:G42">IF(D17&gt;0.6,0,+$N$11*$N$15*(1-D17))</f>
        <v>12171.42857142857</v>
      </c>
      <c r="H17" s="505" t="str">
        <f>+'5. Capacity usage ratio'!N17</f>
        <v>DTS is calculated </v>
      </c>
      <c r="I17" s="13"/>
      <c r="J17" s="13"/>
      <c r="K17" s="188"/>
      <c r="L17" s="192"/>
      <c r="M17" s="81"/>
      <c r="N17" s="81"/>
      <c r="P17" s="220"/>
    </row>
    <row r="18" spans="2:16" s="212" customFormat="1" ht="11.25" customHeight="1">
      <c r="B18" s="491">
        <v>6</v>
      </c>
      <c r="C18" s="420" t="str">
        <f>+'5. Capacity usage ratio'!C18</f>
        <v>Mreza 6</v>
      </c>
      <c r="D18" s="300">
        <f>+'5. Capacity usage ratio'!M18</f>
        <v>0.42</v>
      </c>
      <c r="E18" s="470">
        <f>IF('3. Costs of equip.'!$L$17=0,0,+IF(D18&gt;0.6,0,+$N$11*$N$13*(1-D18)))</f>
        <v>6960.000000000001</v>
      </c>
      <c r="F18" s="289">
        <f t="shared" si="0"/>
        <v>10440.000000000002</v>
      </c>
      <c r="G18" s="290">
        <f t="shared" si="1"/>
        <v>17400.000000000004</v>
      </c>
      <c r="H18" s="505" t="str">
        <f>+'5. Capacity usage ratio'!N18</f>
        <v>DTS is calculated </v>
      </c>
      <c r="I18" s="13"/>
      <c r="J18" s="13"/>
      <c r="P18" s="220"/>
    </row>
    <row r="19" spans="2:16" s="212" customFormat="1" ht="11.25" customHeight="1">
      <c r="B19" s="491">
        <v>7</v>
      </c>
      <c r="C19" s="420" t="str">
        <f>+'5. Capacity usage ratio'!C19</f>
        <v>Mreza 7</v>
      </c>
      <c r="D19" s="300">
        <f>+'5. Capacity usage ratio'!M19</f>
        <v>0.8635294117647059</v>
      </c>
      <c r="E19" s="470">
        <f>IF('3. Costs of equip.'!$L$17=0,0,+IF(D19&gt;0.6,0,+$N$11*$N$13*(1-D19)))</f>
        <v>0</v>
      </c>
      <c r="F19" s="289">
        <f t="shared" si="0"/>
        <v>0</v>
      </c>
      <c r="G19" s="290">
        <f t="shared" si="1"/>
        <v>0</v>
      </c>
      <c r="H19" s="505" t="str">
        <f>+'5. Capacity usage ratio'!N19</f>
        <v>DTS is not calculated !!</v>
      </c>
      <c r="I19" s="13"/>
      <c r="J19" s="13"/>
      <c r="P19" s="220"/>
    </row>
    <row r="20" spans="2:16" s="212" customFormat="1" ht="11.25" customHeight="1">
      <c r="B20" s="490">
        <v>8</v>
      </c>
      <c r="C20" s="420" t="str">
        <f>+'5. Capacity usage ratio'!C20</f>
        <v>Mreza 8</v>
      </c>
      <c r="D20" s="300">
        <f>+'5. Capacity usage ratio'!M20</f>
        <v>0.27111111111111114</v>
      </c>
      <c r="E20" s="470">
        <f>IF('3. Costs of equip.'!$L$17=0,0,+IF(D20&gt;0.6,0,+$N$11*$N$13*(1-D20)))</f>
        <v>8746.666666666668</v>
      </c>
      <c r="F20" s="289">
        <f t="shared" si="0"/>
        <v>13120</v>
      </c>
      <c r="G20" s="290">
        <f t="shared" si="1"/>
        <v>21866.666666666668</v>
      </c>
      <c r="H20" s="505" t="str">
        <f>+'5. Capacity usage ratio'!N20</f>
        <v>DTS is calculated </v>
      </c>
      <c r="I20" s="13"/>
      <c r="J20" s="13"/>
      <c r="K20" s="13"/>
      <c r="L20" s="13"/>
      <c r="M20" s="213"/>
      <c r="P20" s="220"/>
    </row>
    <row r="21" spans="2:16" s="212" customFormat="1" ht="11.25" customHeight="1">
      <c r="B21" s="491">
        <v>9</v>
      </c>
      <c r="C21" s="420" t="str">
        <f>+'5. Capacity usage ratio'!C21</f>
        <v>Mreza 9</v>
      </c>
      <c r="D21" s="300">
        <f>+'5. Capacity usage ratio'!M21</f>
        <v>0.2225</v>
      </c>
      <c r="E21" s="470">
        <f>IF('3. Costs of equip.'!$L$17=0,0,+IF(D21&gt;0.6,0,+$N$11*$N$13*(1-D21)))</f>
        <v>9330</v>
      </c>
      <c r="F21" s="289">
        <f t="shared" si="0"/>
        <v>13995</v>
      </c>
      <c r="G21" s="290">
        <f t="shared" si="1"/>
        <v>23325</v>
      </c>
      <c r="H21" s="505" t="str">
        <f>+'5. Capacity usage ratio'!N21</f>
        <v>DTS is calculated </v>
      </c>
      <c r="I21" s="13"/>
      <c r="J21" s="13"/>
      <c r="K21" s="13"/>
      <c r="L21" s="13"/>
      <c r="M21" s="213"/>
      <c r="P21" s="220"/>
    </row>
    <row r="22" spans="2:17" s="212" customFormat="1" ht="11.25" customHeight="1">
      <c r="B22" s="490">
        <v>10</v>
      </c>
      <c r="C22" s="420" t="str">
        <f>+'5. Capacity usage ratio'!C22</f>
        <v>Mreza 10</v>
      </c>
      <c r="D22" s="300" t="str">
        <f>+'5. Capacity usage ratio'!M22</f>
        <v> </v>
      </c>
      <c r="E22" s="470">
        <f>IF('3. Costs of equip.'!$L$17=0,0,+IF(D22&gt;0.6,0,+$N$11*$N$13*(1-D22)))</f>
        <v>0</v>
      </c>
      <c r="F22" s="289">
        <f t="shared" si="0"/>
        <v>0</v>
      </c>
      <c r="G22" s="290">
        <f t="shared" si="1"/>
        <v>0</v>
      </c>
      <c r="H22" s="505" t="str">
        <f>+'5. Capacity usage ratio'!N22</f>
        <v> </v>
      </c>
      <c r="I22" s="13"/>
      <c r="J22" s="13"/>
      <c r="K22" s="13"/>
      <c r="L22" s="13"/>
      <c r="M22" s="213"/>
      <c r="O22" s="106"/>
      <c r="P22" s="221"/>
      <c r="Q22" s="106"/>
    </row>
    <row r="23" spans="2:17" s="492" customFormat="1" ht="11.25" customHeight="1">
      <c r="B23" s="491">
        <v>11</v>
      </c>
      <c r="C23" s="420" t="str">
        <f>+'5. Capacity usage ratio'!C23</f>
        <v>Mreza 11</v>
      </c>
      <c r="D23" s="300" t="str">
        <f>+'5. Capacity usage ratio'!M23</f>
        <v> </v>
      </c>
      <c r="E23" s="470">
        <f>IF('3. Costs of equip.'!$L$17=0,0,+IF(D23&gt;0.6,0,+$N$11*$N$13*(1-D23)))</f>
        <v>0</v>
      </c>
      <c r="F23" s="289">
        <f t="shared" si="0"/>
        <v>0</v>
      </c>
      <c r="G23" s="290">
        <f t="shared" si="1"/>
        <v>0</v>
      </c>
      <c r="H23" s="505" t="str">
        <f>+'5. Capacity usage ratio'!N23</f>
        <v> </v>
      </c>
      <c r="I23" s="494"/>
      <c r="J23" s="494"/>
      <c r="K23" s="494"/>
      <c r="L23" s="494"/>
      <c r="M23" s="493"/>
      <c r="O23" s="495"/>
      <c r="P23" s="496"/>
      <c r="Q23" s="495"/>
    </row>
    <row r="24" spans="2:17" s="492" customFormat="1" ht="11.25" customHeight="1">
      <c r="B24" s="491">
        <v>12</v>
      </c>
      <c r="C24" s="420" t="str">
        <f>+'5. Capacity usage ratio'!C24</f>
        <v>Mreza 12</v>
      </c>
      <c r="D24" s="300" t="str">
        <f>+'5. Capacity usage ratio'!M24</f>
        <v> </v>
      </c>
      <c r="E24" s="470">
        <f>IF('3. Costs of equip.'!$L$17=0,0,+IF(D24&gt;0.6,0,+$N$11*$N$13*(1-D24)))</f>
        <v>0</v>
      </c>
      <c r="F24" s="289">
        <f t="shared" si="0"/>
        <v>0</v>
      </c>
      <c r="G24" s="290">
        <f t="shared" si="1"/>
        <v>0</v>
      </c>
      <c r="H24" s="505" t="str">
        <f>+'5. Capacity usage ratio'!N24</f>
        <v> </v>
      </c>
      <c r="I24" s="497"/>
      <c r="J24" s="497"/>
      <c r="K24" s="497"/>
      <c r="L24" s="497"/>
      <c r="M24" s="497"/>
      <c r="O24" s="495"/>
      <c r="P24" s="496"/>
      <c r="Q24" s="495"/>
    </row>
    <row r="25" spans="2:16" s="498" customFormat="1" ht="11.25" customHeight="1">
      <c r="B25" s="490">
        <v>13</v>
      </c>
      <c r="C25" s="420" t="str">
        <f>+'5. Capacity usage ratio'!C25</f>
        <v>Mreza 13</v>
      </c>
      <c r="D25" s="300" t="str">
        <f>+'5. Capacity usage ratio'!M25</f>
        <v> </v>
      </c>
      <c r="E25" s="470">
        <f>IF('3. Costs of equip.'!$L$17=0,0,+IF(D25&gt;0.6,0,+$N$11*$N$13*(1-D25)))</f>
        <v>0</v>
      </c>
      <c r="F25" s="289">
        <f t="shared" si="0"/>
        <v>0</v>
      </c>
      <c r="G25" s="290">
        <f t="shared" si="1"/>
        <v>0</v>
      </c>
      <c r="H25" s="505" t="str">
        <f>+'5. Capacity usage ratio'!N25</f>
        <v> </v>
      </c>
      <c r="P25" s="502"/>
    </row>
    <row r="26" spans="1:16" s="498" customFormat="1" ht="11.25" customHeight="1">
      <c r="A26" s="503"/>
      <c r="B26" s="491">
        <v>14</v>
      </c>
      <c r="C26" s="420" t="str">
        <f>+'5. Capacity usage ratio'!C26</f>
        <v>Mreza 14</v>
      </c>
      <c r="D26" s="300" t="str">
        <f>+'5. Capacity usage ratio'!M26</f>
        <v> </v>
      </c>
      <c r="E26" s="470">
        <f>IF('3. Costs of equip.'!$L$17=0,0,+IF(D26&gt;0.6,0,+$N$11*$N$13*(1-D26)))</f>
        <v>0</v>
      </c>
      <c r="F26" s="289">
        <f t="shared" si="0"/>
        <v>0</v>
      </c>
      <c r="G26" s="290">
        <f t="shared" si="1"/>
        <v>0</v>
      </c>
      <c r="H26" s="505" t="str">
        <f>+'5. Capacity usage ratio'!N26</f>
        <v> </v>
      </c>
      <c r="P26" s="502"/>
    </row>
    <row r="27" spans="1:16" s="498" customFormat="1" ht="11.25" customHeight="1">
      <c r="A27" s="504"/>
      <c r="B27" s="490">
        <v>15</v>
      </c>
      <c r="C27" s="420" t="str">
        <f>+'5. Capacity usage ratio'!C27</f>
        <v>Mreza 15</v>
      </c>
      <c r="D27" s="300" t="str">
        <f>+'5. Capacity usage ratio'!M27</f>
        <v> </v>
      </c>
      <c r="E27" s="470">
        <f>IF('3. Costs of equip.'!$L$17=0,0,+IF(D27&gt;0.6,0,+$N$11*$N$13*(1-D27)))</f>
        <v>0</v>
      </c>
      <c r="F27" s="289">
        <f t="shared" si="0"/>
        <v>0</v>
      </c>
      <c r="G27" s="290">
        <f t="shared" si="1"/>
        <v>0</v>
      </c>
      <c r="H27" s="505" t="str">
        <f>+'5. Capacity usage ratio'!N27</f>
        <v> </v>
      </c>
      <c r="P27" s="502"/>
    </row>
    <row r="28" spans="1:16" s="498" customFormat="1" ht="11.25" customHeight="1">
      <c r="A28" s="504"/>
      <c r="B28" s="491">
        <v>16</v>
      </c>
      <c r="C28" s="420" t="str">
        <f>+'5. Capacity usage ratio'!C28</f>
        <v>Mreza 16</v>
      </c>
      <c r="D28" s="300" t="str">
        <f>+'5. Capacity usage ratio'!M28</f>
        <v> </v>
      </c>
      <c r="E28" s="470">
        <f>IF('3. Costs of equip.'!$L$17=0,0,+IF(D28&gt;0.6,0,+$N$11*$N$13*(1-D28)))</f>
        <v>0</v>
      </c>
      <c r="F28" s="289">
        <f t="shared" si="0"/>
        <v>0</v>
      </c>
      <c r="G28" s="290">
        <f t="shared" si="1"/>
        <v>0</v>
      </c>
      <c r="H28" s="505" t="str">
        <f>+'5. Capacity usage ratio'!N28</f>
        <v> </v>
      </c>
      <c r="P28" s="502"/>
    </row>
    <row r="29" spans="1:16" s="498" customFormat="1" ht="11.25" customHeight="1">
      <c r="A29" s="504"/>
      <c r="B29" s="491">
        <v>17</v>
      </c>
      <c r="C29" s="420" t="str">
        <f>+'5. Capacity usage ratio'!C29</f>
        <v>Mreza 17</v>
      </c>
      <c r="D29" s="300" t="str">
        <f>+'5. Capacity usage ratio'!M29</f>
        <v> </v>
      </c>
      <c r="E29" s="470">
        <f>IF('3. Costs of equip.'!$L$17=0,0,+IF(D29&gt;0.6,0,+$N$11*$N$13*(1-D29)))</f>
        <v>0</v>
      </c>
      <c r="F29" s="289">
        <f t="shared" si="0"/>
        <v>0</v>
      </c>
      <c r="G29" s="290">
        <f t="shared" si="1"/>
        <v>0</v>
      </c>
      <c r="H29" s="505" t="str">
        <f>+'5. Capacity usage ratio'!N29</f>
        <v> </v>
      </c>
      <c r="P29" s="502"/>
    </row>
    <row r="30" spans="1:16" s="498" customFormat="1" ht="11.25" customHeight="1">
      <c r="A30" s="504"/>
      <c r="B30" s="490">
        <v>18</v>
      </c>
      <c r="C30" s="420" t="str">
        <f>+'5. Capacity usage ratio'!C30</f>
        <v>Mreza 18</v>
      </c>
      <c r="D30" s="300" t="str">
        <f>+'5. Capacity usage ratio'!M30</f>
        <v> </v>
      </c>
      <c r="E30" s="470">
        <f>IF('3. Costs of equip.'!$L$17=0,0,+IF(D30&gt;0.6,0,+$N$11*$N$13*(1-D30)))</f>
        <v>0</v>
      </c>
      <c r="F30" s="289">
        <f t="shared" si="0"/>
        <v>0</v>
      </c>
      <c r="G30" s="290">
        <f t="shared" si="1"/>
        <v>0</v>
      </c>
      <c r="H30" s="505" t="str">
        <f>+'5. Capacity usage ratio'!N30</f>
        <v> </v>
      </c>
      <c r="P30" s="502"/>
    </row>
    <row r="31" spans="1:16" s="498" customFormat="1" ht="11.25" customHeight="1">
      <c r="A31" s="504"/>
      <c r="B31" s="491">
        <v>19</v>
      </c>
      <c r="C31" s="420" t="str">
        <f>+'5. Capacity usage ratio'!C31</f>
        <v>Mreza 19</v>
      </c>
      <c r="D31" s="300" t="str">
        <f>+'5. Capacity usage ratio'!M31</f>
        <v> </v>
      </c>
      <c r="E31" s="470">
        <f>IF('3. Costs of equip.'!$L$17=0,0,+IF(D31&gt;0.6,0,+$N$11*$N$13*(1-D31)))</f>
        <v>0</v>
      </c>
      <c r="F31" s="289">
        <f t="shared" si="0"/>
        <v>0</v>
      </c>
      <c r="G31" s="290">
        <f t="shared" si="1"/>
        <v>0</v>
      </c>
      <c r="H31" s="505" t="str">
        <f>+'5. Capacity usage ratio'!N31</f>
        <v> </v>
      </c>
      <c r="P31" s="502"/>
    </row>
    <row r="32" spans="1:16" s="498" customFormat="1" ht="11.25" customHeight="1">
      <c r="A32" s="504"/>
      <c r="B32" s="490">
        <v>20</v>
      </c>
      <c r="C32" s="420" t="str">
        <f>+'5. Capacity usage ratio'!C32</f>
        <v>Mreza 20</v>
      </c>
      <c r="D32" s="300" t="str">
        <f>+'5. Capacity usage ratio'!M32</f>
        <v> </v>
      </c>
      <c r="E32" s="470">
        <f>IF('3. Costs of equip.'!$L$17=0,0,+IF(D32&gt;0.6,0,+$N$11*$N$13*(1-D32)))</f>
        <v>0</v>
      </c>
      <c r="F32" s="289">
        <f t="shared" si="0"/>
        <v>0</v>
      </c>
      <c r="G32" s="290">
        <f t="shared" si="1"/>
        <v>0</v>
      </c>
      <c r="H32" s="505" t="str">
        <f>+'5. Capacity usage ratio'!N32</f>
        <v> </v>
      </c>
      <c r="P32" s="502"/>
    </row>
    <row r="33" spans="1:16" s="498" customFormat="1" ht="11.25" customHeight="1">
      <c r="A33" s="504"/>
      <c r="B33" s="491">
        <v>21</v>
      </c>
      <c r="C33" s="420" t="str">
        <f>+'5. Capacity usage ratio'!C33</f>
        <v>Mreza 21</v>
      </c>
      <c r="D33" s="300" t="str">
        <f>+'5. Capacity usage ratio'!M33</f>
        <v> </v>
      </c>
      <c r="E33" s="470">
        <f>IF('3. Costs of equip.'!$L$17=0,0,+IF(D33&gt;0.6,0,+$N$11*$N$13*(1-D33)))</f>
        <v>0</v>
      </c>
      <c r="F33" s="289">
        <f t="shared" si="0"/>
        <v>0</v>
      </c>
      <c r="G33" s="290">
        <f t="shared" si="1"/>
        <v>0</v>
      </c>
      <c r="H33" s="505" t="str">
        <f>+'5. Capacity usage ratio'!N33</f>
        <v> </v>
      </c>
      <c r="P33" s="502"/>
    </row>
    <row r="34" spans="1:16" s="498" customFormat="1" ht="11.25" customHeight="1">
      <c r="A34" s="504"/>
      <c r="B34" s="491">
        <v>22</v>
      </c>
      <c r="C34" s="420" t="str">
        <f>+'5. Capacity usage ratio'!C34</f>
        <v>Mreza 22</v>
      </c>
      <c r="D34" s="300" t="str">
        <f>+'5. Capacity usage ratio'!M34</f>
        <v> </v>
      </c>
      <c r="E34" s="470">
        <f>IF('3. Costs of equip.'!$L$17=0,0,+IF(D34&gt;0.6,0,+$N$11*$N$13*(1-D34)))</f>
        <v>0</v>
      </c>
      <c r="F34" s="289">
        <f t="shared" si="0"/>
        <v>0</v>
      </c>
      <c r="G34" s="290">
        <f t="shared" si="1"/>
        <v>0</v>
      </c>
      <c r="H34" s="505" t="str">
        <f>+'5. Capacity usage ratio'!N34</f>
        <v> </v>
      </c>
      <c r="P34" s="502"/>
    </row>
    <row r="35" spans="2:16" s="498" customFormat="1" ht="11.25" customHeight="1">
      <c r="B35" s="490">
        <v>23</v>
      </c>
      <c r="C35" s="420" t="str">
        <f>+'5. Capacity usage ratio'!C35</f>
        <v>Mreza 23</v>
      </c>
      <c r="D35" s="300" t="str">
        <f>+'5. Capacity usage ratio'!M35</f>
        <v> </v>
      </c>
      <c r="E35" s="470">
        <f>IF('3. Costs of equip.'!$L$17=0,0,+IF(D35&gt;0.6,0,+$N$11*$N$13*(1-D35)))</f>
        <v>0</v>
      </c>
      <c r="F35" s="289">
        <f t="shared" si="0"/>
        <v>0</v>
      </c>
      <c r="G35" s="290">
        <f t="shared" si="1"/>
        <v>0</v>
      </c>
      <c r="H35" s="505" t="str">
        <f>+'5. Capacity usage ratio'!N35</f>
        <v> </v>
      </c>
      <c r="P35" s="502"/>
    </row>
    <row r="36" spans="2:16" s="498" customFormat="1" ht="11.25" customHeight="1">
      <c r="B36" s="491">
        <v>24</v>
      </c>
      <c r="C36" s="420" t="str">
        <f>+'5. Capacity usage ratio'!C36</f>
        <v>Mreza 24</v>
      </c>
      <c r="D36" s="300" t="str">
        <f>+'5. Capacity usage ratio'!M36</f>
        <v> </v>
      </c>
      <c r="E36" s="470">
        <f>IF('3. Costs of equip.'!$L$17=0,0,+IF(D36&gt;0.6,0,+$N$11*$N$13*(1-D36)))</f>
        <v>0</v>
      </c>
      <c r="F36" s="289">
        <f t="shared" si="0"/>
        <v>0</v>
      </c>
      <c r="G36" s="290">
        <f t="shared" si="1"/>
        <v>0</v>
      </c>
      <c r="H36" s="505" t="str">
        <f>+'5. Capacity usage ratio'!N36</f>
        <v> </v>
      </c>
      <c r="P36" s="502"/>
    </row>
    <row r="37" spans="2:16" s="498" customFormat="1" ht="11.25" customHeight="1">
      <c r="B37" s="490">
        <v>25</v>
      </c>
      <c r="C37" s="420" t="str">
        <f>+'5. Capacity usage ratio'!C37</f>
        <v>Mreza 25</v>
      </c>
      <c r="D37" s="300" t="str">
        <f>+'5. Capacity usage ratio'!M37</f>
        <v> </v>
      </c>
      <c r="E37" s="470">
        <f>IF('3. Costs of equip.'!$L$17=0,0,+IF(D37&gt;0.6,0,+$N$11*$N$13*(1-D37)))</f>
        <v>0</v>
      </c>
      <c r="F37" s="289">
        <f t="shared" si="0"/>
        <v>0</v>
      </c>
      <c r="G37" s="290">
        <f t="shared" si="1"/>
        <v>0</v>
      </c>
      <c r="H37" s="505" t="str">
        <f>+'5. Capacity usage ratio'!N37</f>
        <v> </v>
      </c>
      <c r="P37" s="502"/>
    </row>
    <row r="38" spans="2:16" s="498" customFormat="1" ht="11.25" customHeight="1">
      <c r="B38" s="491">
        <v>26</v>
      </c>
      <c r="C38" s="420" t="str">
        <f>+'5. Capacity usage ratio'!C38</f>
        <v>Mreza 26</v>
      </c>
      <c r="D38" s="300" t="str">
        <f>+'5. Capacity usage ratio'!M38</f>
        <v> </v>
      </c>
      <c r="E38" s="470">
        <f>IF('3. Costs of equip.'!$L$17=0,0,+IF(D38&gt;0.6,0,+$N$11*$N$13*(1-D38)))</f>
        <v>0</v>
      </c>
      <c r="F38" s="289">
        <f t="shared" si="0"/>
        <v>0</v>
      </c>
      <c r="G38" s="290">
        <f t="shared" si="1"/>
        <v>0</v>
      </c>
      <c r="H38" s="505" t="str">
        <f>+'5. Capacity usage ratio'!N38</f>
        <v> </v>
      </c>
      <c r="P38" s="502"/>
    </row>
    <row r="39" spans="2:16" s="498" customFormat="1" ht="11.25" customHeight="1">
      <c r="B39" s="491">
        <v>27</v>
      </c>
      <c r="C39" s="420" t="str">
        <f>+'5. Capacity usage ratio'!C39</f>
        <v>Mreza 27</v>
      </c>
      <c r="D39" s="300" t="str">
        <f>+'5. Capacity usage ratio'!M39</f>
        <v> </v>
      </c>
      <c r="E39" s="470">
        <f>IF('3. Costs of equip.'!$L$17=0,0,+IF(D39&gt;0.6,0,+$N$11*$N$13*(1-D39)))</f>
        <v>0</v>
      </c>
      <c r="F39" s="289">
        <f t="shared" si="0"/>
        <v>0</v>
      </c>
      <c r="G39" s="290">
        <f t="shared" si="1"/>
        <v>0</v>
      </c>
      <c r="H39" s="505" t="str">
        <f>+'5. Capacity usage ratio'!N39</f>
        <v> </v>
      </c>
      <c r="P39" s="502"/>
    </row>
    <row r="40" spans="2:16" s="498" customFormat="1" ht="11.25" customHeight="1">
      <c r="B40" s="490">
        <v>28</v>
      </c>
      <c r="C40" s="420" t="str">
        <f>+'5. Capacity usage ratio'!C40</f>
        <v>Mreza 28</v>
      </c>
      <c r="D40" s="300" t="str">
        <f>+'5. Capacity usage ratio'!M40</f>
        <v> </v>
      </c>
      <c r="E40" s="470">
        <f>IF('3. Costs of equip.'!$L$17=0,0,+IF(D40&gt;0.6,0,+$N$11*$N$13*(1-D40)))</f>
        <v>0</v>
      </c>
      <c r="F40" s="289">
        <f t="shared" si="0"/>
        <v>0</v>
      </c>
      <c r="G40" s="290">
        <f t="shared" si="1"/>
        <v>0</v>
      </c>
      <c r="H40" s="505" t="str">
        <f>+'5. Capacity usage ratio'!N40</f>
        <v> </v>
      </c>
      <c r="P40" s="502"/>
    </row>
    <row r="41" spans="2:16" s="498" customFormat="1" ht="11.25" customHeight="1">
      <c r="B41" s="491">
        <v>29</v>
      </c>
      <c r="C41" s="420" t="str">
        <f>+'5. Capacity usage ratio'!C41</f>
        <v>Mreza 29</v>
      </c>
      <c r="D41" s="300" t="str">
        <f>+'5. Capacity usage ratio'!M41</f>
        <v> </v>
      </c>
      <c r="E41" s="470">
        <f>IF('3. Costs of equip.'!$L$17=0,0,+IF(D41&gt;0.6,0,+$N$11*$N$13*(1-D41)))</f>
        <v>0</v>
      </c>
      <c r="F41" s="289">
        <f t="shared" si="0"/>
        <v>0</v>
      </c>
      <c r="G41" s="290">
        <f t="shared" si="1"/>
        <v>0</v>
      </c>
      <c r="H41" s="505" t="str">
        <f>+'5. Capacity usage ratio'!N41</f>
        <v> </v>
      </c>
      <c r="P41" s="502"/>
    </row>
    <row r="42" spans="2:16" s="498" customFormat="1" ht="12.75">
      <c r="B42" s="490">
        <v>30</v>
      </c>
      <c r="C42" s="420" t="str">
        <f>+'5. Capacity usage ratio'!C42</f>
        <v>Mreza 30</v>
      </c>
      <c r="D42" s="300" t="str">
        <f>+'5. Capacity usage ratio'!M42</f>
        <v> </v>
      </c>
      <c r="E42" s="470">
        <f>IF('3. Costs of equip.'!$L$17=0,0,+IF(D42&gt;0.6,0,+$N$11*$N$13*(1-D42)))</f>
        <v>0</v>
      </c>
      <c r="F42" s="289">
        <f t="shared" si="0"/>
        <v>0</v>
      </c>
      <c r="G42" s="290">
        <f t="shared" si="1"/>
        <v>0</v>
      </c>
      <c r="H42" s="505" t="str">
        <f>+'5. Capacity usage ratio'!N42</f>
        <v> </v>
      </c>
      <c r="P42" s="502"/>
    </row>
    <row r="43" spans="2:16" s="498" customFormat="1" ht="12.75">
      <c r="B43" s="499"/>
      <c r="C43" s="500"/>
      <c r="D43" s="500"/>
      <c r="G43" s="501"/>
      <c r="P43" s="502"/>
    </row>
    <row r="44" spans="2:16" s="498" customFormat="1" ht="12.75">
      <c r="B44" s="499"/>
      <c r="C44" s="500"/>
      <c r="D44" s="500"/>
      <c r="G44" s="501"/>
      <c r="P44" s="502"/>
    </row>
    <row r="45" spans="2:16" s="498" customFormat="1" ht="12.75">
      <c r="B45" s="499"/>
      <c r="C45" s="500"/>
      <c r="D45" s="500"/>
      <c r="G45" s="501"/>
      <c r="P45" s="502"/>
    </row>
    <row r="46" spans="2:16" s="498" customFormat="1" ht="12.75">
      <c r="B46" s="499"/>
      <c r="C46" s="500"/>
      <c r="D46" s="500"/>
      <c r="G46" s="501"/>
      <c r="P46" s="502"/>
    </row>
    <row r="47" spans="2:16" s="498" customFormat="1" ht="12.75">
      <c r="B47" s="499"/>
      <c r="C47" s="500"/>
      <c r="D47" s="500"/>
      <c r="G47" s="501"/>
      <c r="P47" s="502"/>
    </row>
    <row r="48" spans="2:16" s="498" customFormat="1" ht="12.75">
      <c r="B48" s="499"/>
      <c r="C48" s="500"/>
      <c r="D48" s="500"/>
      <c r="G48" s="501"/>
      <c r="P48" s="502"/>
    </row>
    <row r="49" spans="2:16" s="498" customFormat="1" ht="12.75">
      <c r="B49" s="499"/>
      <c r="C49" s="500"/>
      <c r="D49" s="500"/>
      <c r="G49" s="501"/>
      <c r="P49" s="502"/>
    </row>
    <row r="50" spans="2:16" s="498" customFormat="1" ht="12.75">
      <c r="B50" s="499"/>
      <c r="C50" s="500"/>
      <c r="D50" s="500"/>
      <c r="G50" s="501"/>
      <c r="P50" s="502"/>
    </row>
    <row r="51" spans="2:16" s="498" customFormat="1" ht="12.75">
      <c r="B51" s="499"/>
      <c r="C51" s="500"/>
      <c r="D51" s="500"/>
      <c r="G51" s="501"/>
      <c r="P51" s="502"/>
    </row>
    <row r="52" spans="2:16" s="498" customFormat="1" ht="12.75">
      <c r="B52" s="499"/>
      <c r="C52" s="500"/>
      <c r="D52" s="500"/>
      <c r="G52" s="501"/>
      <c r="P52" s="502"/>
    </row>
    <row r="53" spans="2:16" s="498" customFormat="1" ht="12.75">
      <c r="B53" s="499"/>
      <c r="C53" s="500"/>
      <c r="D53" s="500"/>
      <c r="G53" s="501"/>
      <c r="P53" s="502"/>
    </row>
    <row r="54" spans="2:16" s="498" customFormat="1" ht="12.75">
      <c r="B54" s="499"/>
      <c r="C54" s="500"/>
      <c r="D54" s="500"/>
      <c r="G54" s="501"/>
      <c r="P54" s="502"/>
    </row>
    <row r="55" spans="2:16" s="498" customFormat="1" ht="12.75">
      <c r="B55" s="499"/>
      <c r="C55" s="500"/>
      <c r="D55" s="500"/>
      <c r="G55" s="501"/>
      <c r="P55" s="502"/>
    </row>
    <row r="56" spans="2:16" s="498" customFormat="1" ht="12.75">
      <c r="B56" s="499"/>
      <c r="C56" s="500"/>
      <c r="D56" s="500"/>
      <c r="G56" s="501"/>
      <c r="P56" s="502"/>
    </row>
    <row r="57" spans="2:16" s="498" customFormat="1" ht="12.75">
      <c r="B57" s="499"/>
      <c r="C57" s="500"/>
      <c r="D57" s="500"/>
      <c r="G57" s="501"/>
      <c r="P57" s="502"/>
    </row>
    <row r="58" spans="2:16" s="498" customFormat="1" ht="12.75">
      <c r="B58" s="499"/>
      <c r="C58" s="500"/>
      <c r="D58" s="500"/>
      <c r="G58" s="501"/>
      <c r="P58" s="502"/>
    </row>
    <row r="59" spans="2:16" s="498" customFormat="1" ht="12.75">
      <c r="B59" s="499"/>
      <c r="C59" s="500"/>
      <c r="D59" s="500"/>
      <c r="G59" s="501"/>
      <c r="P59" s="502"/>
    </row>
    <row r="60" spans="2:16" s="498" customFormat="1" ht="12.75">
      <c r="B60" s="499"/>
      <c r="C60" s="500"/>
      <c r="D60" s="500"/>
      <c r="G60" s="501"/>
      <c r="P60" s="502"/>
    </row>
    <row r="61" spans="2:16" s="498" customFormat="1" ht="12.75">
      <c r="B61" s="499"/>
      <c r="C61" s="500"/>
      <c r="D61" s="500"/>
      <c r="G61" s="501"/>
      <c r="P61" s="502"/>
    </row>
    <row r="62" spans="2:16" s="498" customFormat="1" ht="12.75">
      <c r="B62" s="499"/>
      <c r="C62" s="500"/>
      <c r="D62" s="500"/>
      <c r="G62" s="501"/>
      <c r="P62" s="502"/>
    </row>
    <row r="63" spans="2:16" s="498" customFormat="1" ht="12.75">
      <c r="B63" s="499"/>
      <c r="C63" s="500"/>
      <c r="D63" s="500"/>
      <c r="G63" s="501"/>
      <c r="P63" s="502"/>
    </row>
    <row r="64" spans="2:16" s="498" customFormat="1" ht="12.75">
      <c r="B64" s="499"/>
      <c r="C64" s="500"/>
      <c r="D64" s="500"/>
      <c r="G64" s="501"/>
      <c r="P64" s="502"/>
    </row>
    <row r="65" spans="2:16" s="498" customFormat="1" ht="12.75">
      <c r="B65" s="499"/>
      <c r="C65" s="500"/>
      <c r="D65" s="500"/>
      <c r="G65" s="501"/>
      <c r="P65" s="502"/>
    </row>
    <row r="66" spans="2:16" s="498" customFormat="1" ht="12.75">
      <c r="B66" s="499"/>
      <c r="C66" s="500"/>
      <c r="D66" s="500"/>
      <c r="G66" s="501"/>
      <c r="P66" s="502"/>
    </row>
    <row r="67" spans="2:16" s="498" customFormat="1" ht="12.75">
      <c r="B67" s="499"/>
      <c r="C67" s="500"/>
      <c r="D67" s="500"/>
      <c r="G67" s="501"/>
      <c r="P67" s="502"/>
    </row>
    <row r="68" spans="2:16" s="498" customFormat="1" ht="12.75">
      <c r="B68" s="499"/>
      <c r="C68" s="500"/>
      <c r="D68" s="500"/>
      <c r="G68" s="501"/>
      <c r="P68" s="502"/>
    </row>
    <row r="69" spans="2:16" s="498" customFormat="1" ht="12.75">
      <c r="B69" s="499"/>
      <c r="C69" s="500"/>
      <c r="D69" s="500"/>
      <c r="G69" s="501"/>
      <c r="P69" s="502"/>
    </row>
    <row r="70" spans="2:16" s="498" customFormat="1" ht="12.75">
      <c r="B70" s="499"/>
      <c r="C70" s="500"/>
      <c r="D70" s="500"/>
      <c r="G70" s="501"/>
      <c r="P70" s="502"/>
    </row>
    <row r="71" spans="2:16" s="498" customFormat="1" ht="12.75">
      <c r="B71" s="499"/>
      <c r="C71" s="500"/>
      <c r="D71" s="500"/>
      <c r="G71" s="501"/>
      <c r="P71" s="502"/>
    </row>
    <row r="72" spans="2:16" s="498" customFormat="1" ht="12.75">
      <c r="B72" s="499"/>
      <c r="C72" s="500"/>
      <c r="D72" s="500"/>
      <c r="G72" s="501"/>
      <c r="P72" s="502"/>
    </row>
    <row r="73" spans="2:16" s="498" customFormat="1" ht="12.75">
      <c r="B73" s="499"/>
      <c r="C73" s="500"/>
      <c r="D73" s="500"/>
      <c r="G73" s="501"/>
      <c r="P73" s="502"/>
    </row>
    <row r="74" spans="2:16" s="498" customFormat="1" ht="12.75">
      <c r="B74" s="499"/>
      <c r="C74" s="500"/>
      <c r="D74" s="500"/>
      <c r="G74" s="501"/>
      <c r="P74" s="502"/>
    </row>
    <row r="75" spans="2:16" s="498" customFormat="1" ht="12.75">
      <c r="B75" s="499"/>
      <c r="C75" s="500"/>
      <c r="D75" s="500"/>
      <c r="G75" s="501"/>
      <c r="P75" s="502"/>
    </row>
    <row r="76" spans="2:16" s="498" customFormat="1" ht="12.75">
      <c r="B76" s="499"/>
      <c r="C76" s="500"/>
      <c r="D76" s="500"/>
      <c r="G76" s="501"/>
      <c r="P76" s="502"/>
    </row>
    <row r="77" spans="2:16" s="498" customFormat="1" ht="12.75">
      <c r="B77" s="499"/>
      <c r="C77" s="500"/>
      <c r="D77" s="500"/>
      <c r="G77" s="501"/>
      <c r="P77" s="502"/>
    </row>
    <row r="78" spans="2:16" s="498" customFormat="1" ht="12.75">
      <c r="B78" s="499"/>
      <c r="C78" s="500"/>
      <c r="D78" s="500"/>
      <c r="G78" s="501"/>
      <c r="P78" s="502"/>
    </row>
    <row r="79" spans="2:16" s="498" customFormat="1" ht="12.75">
      <c r="B79" s="499"/>
      <c r="C79" s="500"/>
      <c r="D79" s="500"/>
      <c r="G79" s="501"/>
      <c r="P79" s="502"/>
    </row>
    <row r="80" spans="2:16" s="498" customFormat="1" ht="12.75">
      <c r="B80" s="499"/>
      <c r="C80" s="500"/>
      <c r="D80" s="500"/>
      <c r="G80" s="501"/>
      <c r="P80" s="502"/>
    </row>
    <row r="81" spans="2:16" s="498" customFormat="1" ht="12.75">
      <c r="B81" s="499"/>
      <c r="C81" s="500"/>
      <c r="D81" s="500"/>
      <c r="G81" s="501"/>
      <c r="P81" s="502"/>
    </row>
    <row r="82" spans="2:16" s="498" customFormat="1" ht="12.75">
      <c r="B82" s="499"/>
      <c r="C82" s="500"/>
      <c r="D82" s="500"/>
      <c r="G82" s="501"/>
      <c r="P82" s="502"/>
    </row>
    <row r="83" spans="2:16" s="498" customFormat="1" ht="12.75">
      <c r="B83" s="499"/>
      <c r="C83" s="500"/>
      <c r="D83" s="500"/>
      <c r="G83" s="501"/>
      <c r="P83" s="502"/>
    </row>
    <row r="84" spans="2:16" s="498" customFormat="1" ht="12.75">
      <c r="B84" s="499"/>
      <c r="C84" s="500"/>
      <c r="D84" s="500"/>
      <c r="G84" s="501"/>
      <c r="P84" s="502"/>
    </row>
    <row r="85" spans="2:16" s="498" customFormat="1" ht="12.75">
      <c r="B85" s="499"/>
      <c r="C85" s="500"/>
      <c r="D85" s="500"/>
      <c r="G85" s="501"/>
      <c r="P85" s="502"/>
    </row>
    <row r="86" spans="2:16" s="498" customFormat="1" ht="12.75">
      <c r="B86" s="499"/>
      <c r="C86" s="500"/>
      <c r="D86" s="500"/>
      <c r="G86" s="501"/>
      <c r="P86" s="502"/>
    </row>
    <row r="87" spans="2:16" s="498" customFormat="1" ht="12.75">
      <c r="B87" s="499"/>
      <c r="C87" s="500"/>
      <c r="D87" s="500"/>
      <c r="G87" s="501"/>
      <c r="P87" s="502"/>
    </row>
    <row r="88" spans="2:16" s="498" customFormat="1" ht="12.75">
      <c r="B88" s="499"/>
      <c r="C88" s="500"/>
      <c r="D88" s="500"/>
      <c r="G88" s="501"/>
      <c r="P88" s="502"/>
    </row>
    <row r="89" spans="2:16" s="498" customFormat="1" ht="12.75">
      <c r="B89" s="499"/>
      <c r="C89" s="500"/>
      <c r="D89" s="500"/>
      <c r="G89" s="501"/>
      <c r="P89" s="502"/>
    </row>
    <row r="90" spans="2:16" s="498" customFormat="1" ht="12.75">
      <c r="B90" s="499"/>
      <c r="C90" s="500"/>
      <c r="D90" s="500"/>
      <c r="G90" s="501"/>
      <c r="P90" s="502"/>
    </row>
    <row r="91" spans="2:16" s="498" customFormat="1" ht="12.75">
      <c r="B91" s="499"/>
      <c r="C91" s="500"/>
      <c r="D91" s="500"/>
      <c r="G91" s="501"/>
      <c r="P91" s="502"/>
    </row>
    <row r="92" spans="2:16" s="498" customFormat="1" ht="12.75">
      <c r="B92" s="499"/>
      <c r="C92" s="500"/>
      <c r="D92" s="500"/>
      <c r="G92" s="501"/>
      <c r="P92" s="502"/>
    </row>
    <row r="93" spans="2:16" s="498" customFormat="1" ht="12.75">
      <c r="B93" s="499"/>
      <c r="C93" s="500"/>
      <c r="D93" s="500"/>
      <c r="G93" s="501"/>
      <c r="P93" s="502"/>
    </row>
    <row r="94" spans="2:16" s="498" customFormat="1" ht="12.75">
      <c r="B94" s="499"/>
      <c r="C94" s="500"/>
      <c r="D94" s="500"/>
      <c r="G94" s="501"/>
      <c r="P94" s="502"/>
    </row>
    <row r="95" spans="2:16" s="498" customFormat="1" ht="12.75">
      <c r="B95" s="499"/>
      <c r="C95" s="500"/>
      <c r="D95" s="500"/>
      <c r="G95" s="501"/>
      <c r="P95" s="502"/>
    </row>
    <row r="96" spans="2:16" s="498" customFormat="1" ht="12.75">
      <c r="B96" s="499"/>
      <c r="C96" s="500"/>
      <c r="D96" s="500"/>
      <c r="G96" s="501"/>
      <c r="P96" s="502"/>
    </row>
    <row r="97" spans="2:16" s="498" customFormat="1" ht="12.75">
      <c r="B97" s="499"/>
      <c r="C97" s="500"/>
      <c r="D97" s="500"/>
      <c r="G97" s="501"/>
      <c r="P97" s="502"/>
    </row>
    <row r="98" spans="2:16" s="498" customFormat="1" ht="12.75">
      <c r="B98" s="499"/>
      <c r="C98" s="500"/>
      <c r="D98" s="500"/>
      <c r="G98" s="501"/>
      <c r="P98" s="502"/>
    </row>
    <row r="99" spans="2:16" s="498" customFormat="1" ht="12.75">
      <c r="B99" s="499"/>
      <c r="C99" s="500"/>
      <c r="D99" s="500"/>
      <c r="G99" s="501"/>
      <c r="P99" s="502"/>
    </row>
    <row r="100" spans="2:16" s="498" customFormat="1" ht="12.75">
      <c r="B100" s="499"/>
      <c r="C100" s="500"/>
      <c r="D100" s="500"/>
      <c r="G100" s="501"/>
      <c r="P100" s="502"/>
    </row>
    <row r="101" spans="2:16" s="498" customFormat="1" ht="12.75">
      <c r="B101" s="499"/>
      <c r="C101" s="500"/>
      <c r="D101" s="500"/>
      <c r="G101" s="501"/>
      <c r="P101" s="502"/>
    </row>
    <row r="102" spans="2:16" s="498" customFormat="1" ht="12.75">
      <c r="B102" s="499"/>
      <c r="C102" s="500"/>
      <c r="D102" s="500"/>
      <c r="G102" s="501"/>
      <c r="P102" s="502"/>
    </row>
    <row r="103" spans="2:16" s="498" customFormat="1" ht="12.75">
      <c r="B103" s="499"/>
      <c r="C103" s="500"/>
      <c r="D103" s="500"/>
      <c r="G103" s="501"/>
      <c r="P103" s="502"/>
    </row>
    <row r="104" spans="2:16" s="498" customFormat="1" ht="12.75">
      <c r="B104" s="499"/>
      <c r="C104" s="500"/>
      <c r="D104" s="500"/>
      <c r="G104" s="501"/>
      <c r="P104" s="502"/>
    </row>
    <row r="105" spans="2:16" s="498" customFormat="1" ht="12.75">
      <c r="B105" s="499"/>
      <c r="C105" s="500"/>
      <c r="D105" s="500"/>
      <c r="G105" s="501"/>
      <c r="P105" s="502"/>
    </row>
    <row r="106" spans="2:16" s="498" customFormat="1" ht="12.75">
      <c r="B106" s="499"/>
      <c r="C106" s="500"/>
      <c r="D106" s="500"/>
      <c r="G106" s="501"/>
      <c r="P106" s="502"/>
    </row>
    <row r="107" spans="2:16" s="498" customFormat="1" ht="12.75">
      <c r="B107" s="499"/>
      <c r="C107" s="500"/>
      <c r="D107" s="500"/>
      <c r="G107" s="501"/>
      <c r="P107" s="502"/>
    </row>
    <row r="108" spans="2:16" s="498" customFormat="1" ht="12.75">
      <c r="B108" s="499"/>
      <c r="C108" s="500"/>
      <c r="D108" s="500"/>
      <c r="G108" s="501"/>
      <c r="P108" s="502"/>
    </row>
    <row r="109" spans="2:16" s="498" customFormat="1" ht="12.75">
      <c r="B109" s="499"/>
      <c r="C109" s="500"/>
      <c r="D109" s="500"/>
      <c r="G109" s="501"/>
      <c r="P109" s="502"/>
    </row>
  </sheetData>
  <sheetProtection/>
  <mergeCells count="7">
    <mergeCell ref="K7:N7"/>
    <mergeCell ref="B7:H9"/>
    <mergeCell ref="B10:B11"/>
    <mergeCell ref="C10:C11"/>
    <mergeCell ref="H10:H11"/>
    <mergeCell ref="E10:G10"/>
    <mergeCell ref="D10:D11"/>
  </mergeCells>
  <printOptions horizontalCentered="1"/>
  <pageMargins left="0.21" right="0.22" top="0.33" bottom="0.47" header="0.23" footer="0.21"/>
  <pageSetup horizontalDpi="600" verticalDpi="600" orientation="landscape" paperSize="9" scale="95" r:id="rId3"/>
  <headerFooter alignWithMargins="0">
    <oddFooter>&amp;L&amp;9&amp;F: &amp;A&amp;R&amp;9Стр. &amp;P / &amp;N</oddFooter>
  </headerFooter>
  <ignoredErrors>
    <ignoredError sqref="E13" formula="1"/>
  </ignoredErrors>
  <legacyDrawing r:id="rId2"/>
</worksheet>
</file>

<file path=xl/worksheets/sheet7.xml><?xml version="1.0" encoding="utf-8"?>
<worksheet xmlns="http://schemas.openxmlformats.org/spreadsheetml/2006/main" xmlns:r="http://schemas.openxmlformats.org/officeDocument/2006/relationships">
  <sheetPr>
    <tabColor indexed="53"/>
  </sheetPr>
  <dimension ref="A1:T30"/>
  <sheetViews>
    <sheetView showGridLines="0" zoomScaleSheetLayoutView="105" zoomScalePageLayoutView="0" workbookViewId="0" topLeftCell="A7">
      <selection activeCell="J27" sqref="J27"/>
    </sheetView>
  </sheetViews>
  <sheetFormatPr defaultColWidth="9.140625" defaultRowHeight="12.75"/>
  <cols>
    <col min="1" max="1" width="2.7109375" style="428" customWidth="1"/>
    <col min="2" max="2" width="7.28125" style="428" customWidth="1"/>
    <col min="3" max="3" width="11.421875" style="428" customWidth="1"/>
    <col min="4" max="4" width="10.421875" style="430" hidden="1" customWidth="1"/>
    <col min="5" max="5" width="57.28125" style="430" customWidth="1"/>
    <col min="6" max="6" width="8.8515625" style="428" customWidth="1"/>
    <col min="7" max="7" width="11.7109375" style="486" customWidth="1"/>
    <col min="8" max="8" width="29.28125" style="431" customWidth="1"/>
    <col min="9" max="9" width="1.57421875" style="428" customWidth="1"/>
    <col min="10" max="10" width="3.28125" style="428" customWidth="1"/>
    <col min="11" max="16384" width="9.140625" style="428" customWidth="1"/>
  </cols>
  <sheetData>
    <row r="1" spans="1:10" s="424" customFormat="1" ht="15" customHeight="1" thickBot="1">
      <c r="A1" s="22" t="s">
        <v>158</v>
      </c>
      <c r="B1" s="422"/>
      <c r="C1" s="422"/>
      <c r="D1" s="423"/>
      <c r="E1" s="423"/>
      <c r="F1" s="422"/>
      <c r="G1" s="422"/>
      <c r="H1" s="422"/>
      <c r="I1" s="422"/>
      <c r="J1" s="422"/>
    </row>
    <row r="2" spans="2:5" s="424" customFormat="1" ht="13.5" customHeight="1" thickTop="1">
      <c r="B2" s="425" t="str">
        <f>+CONCATENATE('1. Cover page'!B11," ",'1. Cover page'!E11)</f>
        <v>Energy entity's name: </v>
      </c>
      <c r="D2" s="426"/>
      <c r="E2" s="426"/>
    </row>
    <row r="3" spans="2:5" s="424" customFormat="1" ht="13.5" customHeight="1">
      <c r="B3" s="427" t="str">
        <f>+CONCATENATE('1. Cover page'!B7," ",'1. Cover page'!C7)</f>
        <v>Energy activity :     20 - Natural Gas Distribution</v>
      </c>
      <c r="C3" s="427"/>
      <c r="D3" s="426"/>
      <c r="E3" s="426"/>
    </row>
    <row r="4" spans="2:8" ht="13.5" customHeight="1">
      <c r="B4" s="429" t="str">
        <f>+CONCATENATE('1. Cover page'!B27," ",'1. Cover page'!E27)</f>
        <v>Date of processing: 25.11.2009.</v>
      </c>
      <c r="G4" s="428"/>
      <c r="H4" s="428"/>
    </row>
    <row r="5" spans="2:8" ht="13.5" customHeight="1">
      <c r="B5" s="429"/>
      <c r="G5" s="428"/>
      <c r="H5" s="428"/>
    </row>
    <row r="6" spans="2:10" ht="17.25" customHeight="1">
      <c r="B6" s="817" t="s">
        <v>368</v>
      </c>
      <c r="C6" s="817"/>
      <c r="D6" s="817"/>
      <c r="E6" s="817"/>
      <c r="F6" s="817"/>
      <c r="G6" s="817"/>
      <c r="H6" s="817"/>
      <c r="I6" s="430"/>
      <c r="J6" s="430"/>
    </row>
    <row r="7" spans="7:8" ht="9" customHeight="1" thickBot="1">
      <c r="G7" s="431"/>
      <c r="H7" s="428"/>
    </row>
    <row r="8" spans="2:8" ht="15" customHeight="1" thickTop="1">
      <c r="B8" s="818" t="s">
        <v>159</v>
      </c>
      <c r="C8" s="826" t="s">
        <v>347</v>
      </c>
      <c r="D8" s="827"/>
      <c r="E8" s="474"/>
      <c r="F8" s="822" t="s">
        <v>369</v>
      </c>
      <c r="G8" s="824" t="s">
        <v>370</v>
      </c>
      <c r="H8" s="820" t="s">
        <v>272</v>
      </c>
    </row>
    <row r="9" spans="1:20" ht="16.5" customHeight="1">
      <c r="A9" s="432"/>
      <c r="B9" s="819"/>
      <c r="C9" s="828"/>
      <c r="D9" s="829"/>
      <c r="E9" s="475"/>
      <c r="F9" s="823"/>
      <c r="G9" s="825"/>
      <c r="H9" s="821"/>
      <c r="I9" s="485"/>
      <c r="J9" s="433"/>
      <c r="K9" s="432"/>
      <c r="L9" s="432"/>
      <c r="M9" s="432"/>
      <c r="N9" s="432"/>
      <c r="O9" s="432"/>
      <c r="P9" s="432"/>
      <c r="Q9" s="432"/>
      <c r="R9" s="432"/>
      <c r="S9" s="432"/>
      <c r="T9" s="432"/>
    </row>
    <row r="10" spans="1:20" ht="28.5" customHeight="1">
      <c r="A10" s="432"/>
      <c r="B10" s="435" t="s">
        <v>4</v>
      </c>
      <c r="C10" s="805" t="s">
        <v>371</v>
      </c>
      <c r="D10" s="806"/>
      <c r="E10" s="806"/>
      <c r="F10" s="442"/>
      <c r="G10" s="479"/>
      <c r="H10" s="449"/>
      <c r="I10" s="434"/>
      <c r="J10" s="433"/>
      <c r="K10" s="432"/>
      <c r="L10" s="432"/>
      <c r="M10" s="432"/>
      <c r="N10" s="432"/>
      <c r="O10" s="432"/>
      <c r="P10" s="432"/>
      <c r="Q10" s="432"/>
      <c r="R10" s="432"/>
      <c r="S10" s="432"/>
      <c r="T10" s="432"/>
    </row>
    <row r="11" spans="2:10" s="432" customFormat="1" ht="12.75" customHeight="1">
      <c r="B11" s="436" t="s">
        <v>3</v>
      </c>
      <c r="C11" s="807" t="s">
        <v>305</v>
      </c>
      <c r="D11" s="808"/>
      <c r="E11" s="809"/>
      <c r="F11" s="476" t="s">
        <v>179</v>
      </c>
      <c r="G11" s="437">
        <f>+IF('3. Costs of equip.'!L17=0,"-",'2. Documentation cost'!$L$22+'3. Costs of equip.'!$L$20+'3. Costs of equip.'!$L$36+'4. Cost of works'!$O$13+'3. Costs of equip.'!L17)</f>
        <v>41926.00528</v>
      </c>
      <c r="H11" s="810"/>
      <c r="I11" s="434"/>
      <c r="J11" s="433"/>
    </row>
    <row r="12" spans="2:10" s="432" customFormat="1" ht="12.75" customHeight="1">
      <c r="B12" s="436" t="s">
        <v>12</v>
      </c>
      <c r="C12" s="807" t="s">
        <v>306</v>
      </c>
      <c r="D12" s="808"/>
      <c r="E12" s="809"/>
      <c r="F12" s="476" t="s">
        <v>179</v>
      </c>
      <c r="G12" s="437">
        <f>+IF('3. Costs of equip.'!L18=0,"-",'2. Documentation cost'!$L$22+'3. Costs of equip.'!$L$20+'3. Costs of equip.'!$L$36+'4. Cost of works'!$O$13+'3. Costs of equip.'!L18)</f>
        <v>44298.00528</v>
      </c>
      <c r="H12" s="810"/>
      <c r="I12" s="434"/>
      <c r="J12" s="433"/>
    </row>
    <row r="13" spans="2:11" s="432" customFormat="1" ht="12.75" customHeight="1">
      <c r="B13" s="438" t="s">
        <v>13</v>
      </c>
      <c r="C13" s="807" t="s">
        <v>307</v>
      </c>
      <c r="D13" s="808"/>
      <c r="E13" s="809"/>
      <c r="F13" s="478" t="s">
        <v>179</v>
      </c>
      <c r="G13" s="439">
        <f>+IF('3. Costs of equip.'!L19=0,"-",'2. Documentation cost'!$L$22+'3. Costs of equip.'!$L$20+'3. Costs of equip.'!$L$36+'4. Cost of works'!$O$13+'3. Costs of equip.'!L19)</f>
        <v>47363.00528</v>
      </c>
      <c r="H13" s="811"/>
      <c r="I13" s="434"/>
      <c r="J13" s="433"/>
      <c r="K13" s="440"/>
    </row>
    <row r="14" spans="1:20" ht="28.5" customHeight="1">
      <c r="A14" s="432"/>
      <c r="B14" s="435" t="s">
        <v>14</v>
      </c>
      <c r="C14" s="805" t="s">
        <v>376</v>
      </c>
      <c r="D14" s="806"/>
      <c r="E14" s="806"/>
      <c r="F14" s="442"/>
      <c r="G14" s="479"/>
      <c r="H14" s="449"/>
      <c r="I14" s="434"/>
      <c r="J14" s="433"/>
      <c r="K14" s="432"/>
      <c r="L14" s="432"/>
      <c r="M14" s="432"/>
      <c r="N14" s="432"/>
      <c r="O14" s="432"/>
      <c r="P14" s="432"/>
      <c r="Q14" s="432"/>
      <c r="R14" s="432"/>
      <c r="S14" s="432"/>
      <c r="T14" s="432"/>
    </row>
    <row r="15" spans="2:10" s="432" customFormat="1" ht="12.75" customHeight="1">
      <c r="B15" s="436" t="s">
        <v>24</v>
      </c>
      <c r="C15" s="807" t="s">
        <v>305</v>
      </c>
      <c r="D15" s="808"/>
      <c r="E15" s="809"/>
      <c r="F15" s="476" t="s">
        <v>179</v>
      </c>
      <c r="G15" s="437">
        <f>IF('3. Costs of equip.'!L17=0," -",0.8*G11)</f>
        <v>33540.804224</v>
      </c>
      <c r="H15" s="810" t="s">
        <v>427</v>
      </c>
      <c r="I15" s="434"/>
      <c r="J15" s="433"/>
    </row>
    <row r="16" spans="2:10" s="432" customFormat="1" ht="12.75" customHeight="1">
      <c r="B16" s="436" t="s">
        <v>38</v>
      </c>
      <c r="C16" s="807" t="s">
        <v>306</v>
      </c>
      <c r="D16" s="808"/>
      <c r="E16" s="809"/>
      <c r="F16" s="476" t="s">
        <v>179</v>
      </c>
      <c r="G16" s="437">
        <f>IF('3. Costs of equip.'!L18=0," -",0.8*G12)</f>
        <v>35438.404224</v>
      </c>
      <c r="H16" s="810"/>
      <c r="I16" s="434"/>
      <c r="J16" s="433"/>
    </row>
    <row r="17" spans="2:11" s="432" customFormat="1" ht="12.75" customHeight="1">
      <c r="B17" s="438" t="s">
        <v>62</v>
      </c>
      <c r="C17" s="807" t="s">
        <v>307</v>
      </c>
      <c r="D17" s="808"/>
      <c r="E17" s="809"/>
      <c r="F17" s="478" t="s">
        <v>179</v>
      </c>
      <c r="G17" s="437">
        <f>IF('3. Costs of equip.'!L19=0," -",0.8*G13)</f>
        <v>37890.404224</v>
      </c>
      <c r="H17" s="811"/>
      <c r="I17" s="434"/>
      <c r="J17" s="433"/>
      <c r="K17" s="440"/>
    </row>
    <row r="18" spans="2:11" s="432" customFormat="1" ht="29.25" customHeight="1">
      <c r="B18" s="450" t="s">
        <v>35</v>
      </c>
      <c r="C18" s="830" t="s">
        <v>377</v>
      </c>
      <c r="D18" s="831"/>
      <c r="E18" s="832"/>
      <c r="F18" s="480" t="s">
        <v>224</v>
      </c>
      <c r="G18" s="451">
        <f>+'3. Costs of equip.'!$L$37+'4. Cost of works'!$O$41</f>
        <v>296.66994</v>
      </c>
      <c r="H18" s="452"/>
      <c r="I18" s="434"/>
      <c r="J18" s="433"/>
      <c r="K18" s="440"/>
    </row>
    <row r="19" spans="2:10" s="427" customFormat="1" ht="25.5" customHeight="1">
      <c r="B19" s="625" t="s">
        <v>54</v>
      </c>
      <c r="C19" s="805" t="s">
        <v>372</v>
      </c>
      <c r="D19" s="806"/>
      <c r="E19" s="806"/>
      <c r="F19" s="805"/>
      <c r="G19" s="806"/>
      <c r="H19" s="481"/>
      <c r="J19" s="626"/>
    </row>
    <row r="20" spans="2:10" s="427" customFormat="1" ht="26.25" customHeight="1">
      <c r="B20" s="627" t="s">
        <v>95</v>
      </c>
      <c r="C20" s="833" t="s">
        <v>373</v>
      </c>
      <c r="D20" s="834"/>
      <c r="E20" s="835"/>
      <c r="F20" s="476"/>
      <c r="G20" s="482"/>
      <c r="H20" s="483"/>
      <c r="J20" s="626"/>
    </row>
    <row r="21" spans="2:10" s="427" customFormat="1" ht="15.75" customHeight="1">
      <c r="B21" s="627" t="s">
        <v>97</v>
      </c>
      <c r="C21" s="807" t="s">
        <v>305</v>
      </c>
      <c r="D21" s="808"/>
      <c r="E21" s="809"/>
      <c r="F21" s="476" t="s">
        <v>179</v>
      </c>
      <c r="G21" s="437">
        <f>+'6. DTS p&lt; 6 bar network'!E12</f>
        <v>5238.792452830188</v>
      </c>
      <c r="H21" s="483"/>
      <c r="J21" s="626"/>
    </row>
    <row r="22" spans="2:10" s="427" customFormat="1" ht="15.75" customHeight="1">
      <c r="B22" s="627" t="s">
        <v>98</v>
      </c>
      <c r="C22" s="807" t="s">
        <v>306</v>
      </c>
      <c r="D22" s="808"/>
      <c r="E22" s="809"/>
      <c r="F22" s="476" t="s">
        <v>179</v>
      </c>
      <c r="G22" s="437">
        <f>+'6. DTS p&lt; 6 bar network'!F12</f>
        <v>7858.188679245282</v>
      </c>
      <c r="H22" s="483"/>
      <c r="J22" s="626"/>
    </row>
    <row r="23" spans="2:10" s="427" customFormat="1" ht="15.75" customHeight="1">
      <c r="B23" s="627" t="s">
        <v>99</v>
      </c>
      <c r="C23" s="807" t="s">
        <v>307</v>
      </c>
      <c r="D23" s="808"/>
      <c r="E23" s="809"/>
      <c r="F23" s="476" t="s">
        <v>179</v>
      </c>
      <c r="G23" s="437">
        <f>+'6. DTS p&lt; 6 bar network'!G12</f>
        <v>13096.98113207547</v>
      </c>
      <c r="H23" s="483"/>
      <c r="J23" s="626"/>
    </row>
    <row r="24" spans="2:10" s="427" customFormat="1" ht="41.25" customHeight="1">
      <c r="B24" s="628" t="s">
        <v>96</v>
      </c>
      <c r="C24" s="814" t="s">
        <v>374</v>
      </c>
      <c r="D24" s="815"/>
      <c r="E24" s="816"/>
      <c r="F24" s="814"/>
      <c r="G24" s="815"/>
      <c r="H24" s="484"/>
      <c r="J24" s="626"/>
    </row>
    <row r="25" spans="2:10" s="427" customFormat="1" ht="22.5" customHeight="1" thickBot="1">
      <c r="B25" s="629" t="s">
        <v>55</v>
      </c>
      <c r="C25" s="812" t="s">
        <v>375</v>
      </c>
      <c r="D25" s="813"/>
      <c r="E25" s="813"/>
      <c r="F25" s="477" t="s">
        <v>320</v>
      </c>
      <c r="G25" s="511">
        <v>40179</v>
      </c>
      <c r="H25" s="441"/>
      <c r="J25" s="626"/>
    </row>
    <row r="26" ht="6" customHeight="1" thickTop="1"/>
    <row r="28" spans="2:8" ht="13.5" customHeight="1">
      <c r="B28" s="804"/>
      <c r="C28" s="804"/>
      <c r="D28" s="804"/>
      <c r="E28" s="804"/>
      <c r="F28" s="804"/>
      <c r="G28" s="804"/>
      <c r="H28" s="804"/>
    </row>
    <row r="30" ht="12.75">
      <c r="F30" s="506"/>
    </row>
  </sheetData>
  <sheetProtection/>
  <mergeCells count="27">
    <mergeCell ref="F19:G19"/>
    <mergeCell ref="C12:E12"/>
    <mergeCell ref="C13:E13"/>
    <mergeCell ref="C23:E23"/>
    <mergeCell ref="C18:E18"/>
    <mergeCell ref="C20:E20"/>
    <mergeCell ref="C21:E21"/>
    <mergeCell ref="C19:E19"/>
    <mergeCell ref="C11:E11"/>
    <mergeCell ref="B6:H6"/>
    <mergeCell ref="B8:B9"/>
    <mergeCell ref="H8:H9"/>
    <mergeCell ref="F8:F9"/>
    <mergeCell ref="H11:H13"/>
    <mergeCell ref="G8:G9"/>
    <mergeCell ref="C8:D9"/>
    <mergeCell ref="C10:E10"/>
    <mergeCell ref="B28:H28"/>
    <mergeCell ref="C14:E14"/>
    <mergeCell ref="C15:E15"/>
    <mergeCell ref="H15:H17"/>
    <mergeCell ref="C16:E16"/>
    <mergeCell ref="C17:E17"/>
    <mergeCell ref="C25:E25"/>
    <mergeCell ref="C22:E22"/>
    <mergeCell ref="C24:E24"/>
    <mergeCell ref="F24:G24"/>
  </mergeCells>
  <printOptions horizontalCentered="1"/>
  <pageMargins left="0.1968503937007874" right="0.2362204724409449" top="0.31496062992125984" bottom="0.48" header="0.2362204724409449" footer="0.17"/>
  <pageSetup horizontalDpi="600" verticalDpi="600" orientation="landscape" paperSize="9" r:id="rId1"/>
  <headerFooter alignWithMargins="0">
    <oddFooter>&amp;L&amp;8&amp;F: &amp;A&amp;C&amp;9Стр. &amp;P / &amp;N</oddFooter>
  </headerFooter>
  <ignoredErrors>
    <ignoredError sqref="B21:B23" twoDigitTextYear="1"/>
  </ignoredErrors>
</worksheet>
</file>

<file path=xl/worksheets/sheet8.xml><?xml version="1.0" encoding="utf-8"?>
<worksheet xmlns="http://schemas.openxmlformats.org/spreadsheetml/2006/main" xmlns:r="http://schemas.openxmlformats.org/officeDocument/2006/relationships">
  <dimension ref="A1:P61"/>
  <sheetViews>
    <sheetView showGridLines="0" tabSelected="1" zoomScale="110" zoomScaleNormal="110" zoomScaleSheetLayoutView="75" zoomScalePageLayoutView="0" workbookViewId="0" topLeftCell="E61">
      <selection activeCell="H64" sqref="H64:L64"/>
    </sheetView>
  </sheetViews>
  <sheetFormatPr defaultColWidth="9.140625" defaultRowHeight="12.75"/>
  <cols>
    <col min="1" max="1" width="2.7109375" style="544" customWidth="1"/>
    <col min="2" max="2" width="7.28125" style="544" customWidth="1"/>
    <col min="3" max="3" width="22.421875" style="544" customWidth="1"/>
    <col min="4" max="4" width="31.7109375" style="544" customWidth="1"/>
    <col min="5" max="5" width="21.7109375" style="544" customWidth="1"/>
    <col min="6" max="6" width="8.7109375" style="544" customWidth="1"/>
    <col min="7" max="7" width="23.8515625" style="544" customWidth="1"/>
    <col min="8" max="8" width="48.8515625" style="545" customWidth="1"/>
    <col min="9" max="9" width="3.28125" style="544" customWidth="1"/>
    <col min="10" max="10" width="18.00390625" style="542" customWidth="1"/>
    <col min="11" max="16" width="9.140625" style="540" customWidth="1"/>
    <col min="17" max="16384" width="9.140625" style="544" customWidth="1"/>
  </cols>
  <sheetData>
    <row r="1" spans="1:16" s="424" customFormat="1" ht="15" customHeight="1" thickBot="1">
      <c r="A1" s="22" t="s">
        <v>158</v>
      </c>
      <c r="B1" s="422"/>
      <c r="C1" s="422"/>
      <c r="D1" s="422"/>
      <c r="E1" s="422"/>
      <c r="F1" s="422"/>
      <c r="G1" s="422"/>
      <c r="H1" s="422"/>
      <c r="I1" s="422"/>
      <c r="J1" s="512"/>
      <c r="K1" s="425"/>
      <c r="L1" s="425"/>
      <c r="M1" s="425"/>
      <c r="N1" s="425"/>
      <c r="O1" s="425"/>
      <c r="P1" s="425"/>
    </row>
    <row r="2" spans="2:16" s="424" customFormat="1" ht="13.5" customHeight="1" thickTop="1">
      <c r="B2" s="425" t="str">
        <f>+CONCATENATE('1. Cover page'!B11," ",'1. Cover page'!E11)</f>
        <v>Energy entity's name: </v>
      </c>
      <c r="J2" s="512"/>
      <c r="K2" s="425"/>
      <c r="L2" s="425"/>
      <c r="M2" s="425"/>
      <c r="N2" s="425"/>
      <c r="O2" s="425"/>
      <c r="P2" s="425"/>
    </row>
    <row r="3" spans="2:16" s="424" customFormat="1" ht="13.5" customHeight="1">
      <c r="B3" s="427" t="str">
        <f>+CONCATENATE('1. Cover page'!B7," ",'1. Cover page'!C7)</f>
        <v>Energy activity :     20 - Natural Gas Distribution</v>
      </c>
      <c r="C3" s="427"/>
      <c r="D3" s="427"/>
      <c r="E3" s="427"/>
      <c r="J3" s="512"/>
      <c r="K3" s="425"/>
      <c r="L3" s="425"/>
      <c r="M3" s="425"/>
      <c r="N3" s="425"/>
      <c r="O3" s="425"/>
      <c r="P3" s="425"/>
    </row>
    <row r="4" spans="2:16" s="428" customFormat="1" ht="13.5" customHeight="1">
      <c r="B4" s="429" t="str">
        <f>+CONCATENATE('1. Cover page'!B27," ",'1. Cover page'!E27)</f>
        <v>Date of processing: 25.11.2009.</v>
      </c>
      <c r="J4" s="513"/>
      <c r="K4" s="432"/>
      <c r="L4" s="432"/>
      <c r="M4" s="432"/>
      <c r="N4" s="432"/>
      <c r="O4" s="432"/>
      <c r="P4" s="432"/>
    </row>
    <row r="5" spans="1:16" s="327" customFormat="1" ht="14.25" customHeight="1">
      <c r="A5" s="513"/>
      <c r="B5" s="911" t="s">
        <v>428</v>
      </c>
      <c r="C5" s="911"/>
      <c r="D5" s="911"/>
      <c r="E5" s="911"/>
      <c r="F5" s="911"/>
      <c r="G5" s="911"/>
      <c r="H5" s="911"/>
      <c r="I5" s="552"/>
      <c r="J5" s="513"/>
      <c r="K5" s="513"/>
      <c r="L5" s="513"/>
      <c r="M5" s="513"/>
      <c r="N5" s="513"/>
      <c r="O5" s="513"/>
      <c r="P5" s="513"/>
    </row>
    <row r="6" spans="1:16" s="428" customFormat="1" ht="8.25" customHeight="1" thickBot="1">
      <c r="A6" s="432"/>
      <c r="B6" s="514"/>
      <c r="C6" s="514"/>
      <c r="D6" s="514"/>
      <c r="E6" s="514"/>
      <c r="F6" s="514"/>
      <c r="G6" s="514"/>
      <c r="H6" s="514"/>
      <c r="I6" s="433"/>
      <c r="J6" s="513"/>
      <c r="K6" s="432"/>
      <c r="L6" s="432"/>
      <c r="M6" s="432"/>
      <c r="N6" s="432"/>
      <c r="O6" s="432"/>
      <c r="P6" s="432"/>
    </row>
    <row r="7" spans="1:16" s="428" customFormat="1" ht="36" customHeight="1" thickTop="1">
      <c r="A7" s="432"/>
      <c r="B7" s="655" t="s">
        <v>159</v>
      </c>
      <c r="C7" s="516" t="s">
        <v>167</v>
      </c>
      <c r="D7" s="568"/>
      <c r="E7" s="568"/>
      <c r="F7" s="518" t="s">
        <v>311</v>
      </c>
      <c r="G7" s="518" t="s">
        <v>319</v>
      </c>
      <c r="H7" s="519" t="s">
        <v>185</v>
      </c>
      <c r="I7" s="433"/>
      <c r="J7" s="513"/>
      <c r="L7" s="432"/>
      <c r="M7" s="432"/>
      <c r="N7" s="432"/>
      <c r="O7" s="432"/>
      <c r="P7" s="432"/>
    </row>
    <row r="8" spans="1:16" s="428" customFormat="1" ht="42.75" customHeight="1">
      <c r="A8" s="432"/>
      <c r="B8" s="591" t="s">
        <v>4</v>
      </c>
      <c r="C8" s="847" t="s">
        <v>321</v>
      </c>
      <c r="D8" s="848"/>
      <c r="E8" s="849"/>
      <c r="F8" s="507"/>
      <c r="G8" s="554" t="s">
        <v>429</v>
      </c>
      <c r="H8" s="546"/>
      <c r="I8" s="433"/>
      <c r="J8" s="513"/>
      <c r="L8" s="432"/>
      <c r="M8" s="432"/>
      <c r="N8" s="432"/>
      <c r="O8" s="432"/>
      <c r="P8" s="432"/>
    </row>
    <row r="9" spans="1:16" s="428" customFormat="1" ht="21" customHeight="1">
      <c r="A9" s="432"/>
      <c r="B9" s="592" t="s">
        <v>14</v>
      </c>
      <c r="C9" s="547" t="s">
        <v>322</v>
      </c>
      <c r="D9" s="570"/>
      <c r="E9" s="577"/>
      <c r="F9" s="476"/>
      <c r="G9" s="555" t="s">
        <v>430</v>
      </c>
      <c r="H9" s="548"/>
      <c r="I9" s="433"/>
      <c r="J9" s="513"/>
      <c r="L9" s="432"/>
      <c r="M9" s="432"/>
      <c r="N9" s="432"/>
      <c r="O9" s="432"/>
      <c r="P9" s="432"/>
    </row>
    <row r="10" spans="1:16" s="428" customFormat="1" ht="18" customHeight="1">
      <c r="A10" s="432"/>
      <c r="B10" s="580" t="s">
        <v>35</v>
      </c>
      <c r="C10" s="863" t="s">
        <v>323</v>
      </c>
      <c r="D10" s="864"/>
      <c r="E10" s="865"/>
      <c r="F10" s="478" t="s">
        <v>320</v>
      </c>
      <c r="G10" s="593">
        <v>39918</v>
      </c>
      <c r="H10" s="581"/>
      <c r="I10" s="433"/>
      <c r="J10" s="513"/>
      <c r="L10" s="432"/>
      <c r="M10" s="432"/>
      <c r="N10" s="432"/>
      <c r="O10" s="432"/>
      <c r="P10" s="432"/>
    </row>
    <row r="11" spans="1:16" s="428" customFormat="1" ht="53.25" customHeight="1">
      <c r="A11" s="432"/>
      <c r="B11" s="582" t="s">
        <v>54</v>
      </c>
      <c r="C11" s="866" t="s">
        <v>324</v>
      </c>
      <c r="D11" s="848"/>
      <c r="E11" s="849"/>
      <c r="F11" s="583"/>
      <c r="G11" s="584">
        <v>1</v>
      </c>
      <c r="H11" s="585" t="str">
        <f>+IF('3. Costs of equip.'!$L$17=0,"HMRS of 2,5 type is not included in table 3. "," ")</f>
        <v> </v>
      </c>
      <c r="I11" s="433"/>
      <c r="J11" s="513"/>
      <c r="L11" s="432"/>
      <c r="M11" s="432"/>
      <c r="N11" s="432"/>
      <c r="O11" s="432"/>
      <c r="P11" s="432"/>
    </row>
    <row r="12" spans="1:16" s="428" customFormat="1" ht="39.75" customHeight="1">
      <c r="A12" s="432"/>
      <c r="B12" s="525" t="s">
        <v>55</v>
      </c>
      <c r="C12" s="867" t="s">
        <v>325</v>
      </c>
      <c r="D12" s="868"/>
      <c r="E12" s="869"/>
      <c r="F12" s="549"/>
      <c r="G12" s="556">
        <v>1</v>
      </c>
      <c r="H12" s="483"/>
      <c r="I12" s="433"/>
      <c r="J12" s="513"/>
      <c r="L12" s="432"/>
      <c r="M12" s="432"/>
      <c r="N12" s="432"/>
      <c r="O12" s="432"/>
      <c r="P12" s="432"/>
    </row>
    <row r="13" spans="1:16" s="428" customFormat="1" ht="18" customHeight="1">
      <c r="A13" s="432"/>
      <c r="B13" s="525" t="s">
        <v>89</v>
      </c>
      <c r="C13" s="870" t="s">
        <v>326</v>
      </c>
      <c r="D13" s="871"/>
      <c r="E13" s="872"/>
      <c r="F13" s="549" t="s">
        <v>5</v>
      </c>
      <c r="G13" s="556">
        <v>24.7</v>
      </c>
      <c r="H13" s="483"/>
      <c r="I13" s="433"/>
      <c r="J13" s="513"/>
      <c r="L13" s="432"/>
      <c r="M13" s="432"/>
      <c r="N13" s="432"/>
      <c r="O13" s="432"/>
      <c r="P13" s="432"/>
    </row>
    <row r="14" spans="1:16" s="327" customFormat="1" ht="38.25" customHeight="1">
      <c r="A14" s="513"/>
      <c r="B14" s="550" t="s">
        <v>92</v>
      </c>
      <c r="C14" s="867" t="s">
        <v>327</v>
      </c>
      <c r="D14" s="871"/>
      <c r="E14" s="571"/>
      <c r="F14" s="594"/>
      <c r="G14" s="557">
        <v>2</v>
      </c>
      <c r="H14" s="551" t="str">
        <f>+IF($G$14&lt;0,"The number of network cannot be negative !",+IF($G$14&gt;30,"If you want to calculate individual DTS for more then 30 networks contact the Agency for assistance",IF($G$14=0," The unique DTS for EE's networks is calculated",IF(VLOOKUP($G$14,'5. Capacity usage ratio'!B13:D42,3,FALSE)=0,"Designed capacity is  0! 
Enter the number of the relevant network",+IF(AND($G$14&gt;0,$G$16=0)," ",+C16)))))</f>
        <v>Detelinara</v>
      </c>
      <c r="I14" s="552"/>
      <c r="J14" s="513"/>
      <c r="L14" s="513"/>
      <c r="M14" s="513"/>
      <c r="N14" s="513"/>
      <c r="O14" s="513"/>
      <c r="P14" s="513"/>
    </row>
    <row r="15" spans="1:16" s="428" customFormat="1" ht="18" customHeight="1">
      <c r="A15" s="432"/>
      <c r="B15" s="613" t="s">
        <v>111</v>
      </c>
      <c r="C15" s="877" t="str">
        <f>+IF($G$14&lt;0," ",+IF($G$14&gt;30," ",+IF($G$14&lt;1,"Unique value of DTS for EE and connection category ",IF(VLOOKUP($G$14,'5. Capacity usage ratio'!B13:D42,3,FALSE)=0," ","Не обрачунава се јединствено за ЕС, него за појединачне мреже. За мрежу:"))))</f>
        <v>Не обрачунава се јединствено за ЕС, него за појединачне мреже. За мрежу:</v>
      </c>
      <c r="D15" s="878"/>
      <c r="E15" s="878"/>
      <c r="F15" s="852" t="s">
        <v>179</v>
      </c>
      <c r="G15" s="560">
        <f>+IF(AND($G$14=0,$G$11=1),'6. DTS p&lt; 6 bar network'!$E$12,+IF(AND($G$14=0,$G$11=2),'6. DTS p&lt; 6 bar network'!$F$12,+IF(AND($G$14=0,$G$11=3),'6. DTS p&lt; 6 bar network'!$G$12,0)))</f>
        <v>0</v>
      </c>
      <c r="H15" s="526"/>
      <c r="I15" s="433"/>
      <c r="J15" s="513"/>
      <c r="K15" s="432"/>
      <c r="L15" s="432"/>
      <c r="M15" s="432"/>
      <c r="N15" s="432"/>
      <c r="O15" s="432"/>
      <c r="P15" s="432"/>
    </row>
    <row r="16" spans="1:16" s="428" customFormat="1" ht="18" customHeight="1">
      <c r="A16" s="432"/>
      <c r="B16" s="608" t="s">
        <v>112</v>
      </c>
      <c r="C16" s="850" t="str">
        <f>IF($G$14&lt;=0," ",+IF($G$14&gt;30," ",IF(VLOOKUP($G$14,'5. Capacity usage ratio'!B13:D42,3,FALSE)=0," ",VLOOKUP($G$14,'5. Capacity usage ratio'!$B$13:$C$42,2,FALSE))))</f>
        <v>Detelinara</v>
      </c>
      <c r="D16" s="851"/>
      <c r="E16" s="851"/>
      <c r="F16" s="853"/>
      <c r="G16" s="614">
        <f>IF($G$14&lt;=0,0,+IF($G$14&gt;30,0,+IF(VLOOKUP($G$14,'5. Capacity usage ratio'!B13:D42,3,FALSE)=0,0,+IF($G$11=1,VLOOKUP($G$14,'6. DTS p&lt; 6 bar network'!$B$13:$G$20,4,FALSE),+IF($G$11=2,VLOOKUP($G$14,'6. DTS p&lt; 6 bar network'!$B$13:$G$20,5,FALSE),+IF($G$11=3,VLOOKUP($G$14,'6. DTS p&lt; 6 bar network'!$B$13:$G$20,6,FALSE)))))))</f>
        <v>6133.333333333333</v>
      </c>
      <c r="H16" s="615" t="str">
        <f>+IF($G$14&lt;0," ",+IF($G$14&gt;30," ",+IF($G$14=0," ",IF(VLOOKUP($G$14,'5. Capacity usage ratio'!B13:D42,3,FALSE)=0," ",+IF(AND($G$14&gt;0,$G$16=0),"For this network, DTS=0 because SIM&gt;0,6 !!"," ")))))</f>
        <v> </v>
      </c>
      <c r="I16" s="433"/>
      <c r="J16" s="513"/>
      <c r="K16" s="432"/>
      <c r="L16" s="432"/>
      <c r="M16" s="432"/>
      <c r="N16" s="432"/>
      <c r="O16" s="432"/>
      <c r="P16" s="432"/>
    </row>
    <row r="17" spans="1:16" s="428" customFormat="1" ht="29.25" customHeight="1">
      <c r="A17" s="432"/>
      <c r="B17" s="528" t="s">
        <v>93</v>
      </c>
      <c r="C17" s="875" t="s">
        <v>328</v>
      </c>
      <c r="D17" s="876"/>
      <c r="E17" s="876"/>
      <c r="F17" s="595" t="s">
        <v>179</v>
      </c>
      <c r="G17" s="586">
        <v>25000</v>
      </c>
      <c r="H17" s="587" t="s">
        <v>367</v>
      </c>
      <c r="I17" s="433"/>
      <c r="J17" s="513"/>
      <c r="L17" s="432"/>
      <c r="M17" s="432"/>
      <c r="N17" s="432"/>
      <c r="O17" s="432"/>
      <c r="P17" s="432"/>
    </row>
    <row r="18" spans="1:16" s="428" customFormat="1" ht="21" customHeight="1">
      <c r="A18" s="432"/>
      <c r="B18" s="525" t="s">
        <v>101</v>
      </c>
      <c r="C18" s="873" t="s">
        <v>329</v>
      </c>
      <c r="D18" s="874"/>
      <c r="E18" s="874"/>
      <c r="F18" s="623" t="s">
        <v>179</v>
      </c>
      <c r="G18" s="558">
        <v>5000</v>
      </c>
      <c r="H18" s="553"/>
      <c r="I18" s="433"/>
      <c r="J18" s="513"/>
      <c r="L18" s="432"/>
      <c r="M18" s="432"/>
      <c r="N18" s="432"/>
      <c r="O18" s="432"/>
      <c r="P18" s="432"/>
    </row>
    <row r="19" spans="1:16" s="533" customFormat="1" ht="19.5" customHeight="1">
      <c r="A19" s="529"/>
      <c r="B19" s="530" t="s">
        <v>102</v>
      </c>
      <c r="C19" s="866" t="s">
        <v>330</v>
      </c>
      <c r="D19" s="806"/>
      <c r="E19" s="806"/>
      <c r="F19" s="596" t="s">
        <v>179</v>
      </c>
      <c r="G19" s="531">
        <f>+SUM(G20:G23)</f>
        <v>-6600</v>
      </c>
      <c r="H19" s="588"/>
      <c r="I19" s="529"/>
      <c r="J19" s="532"/>
      <c r="K19" s="529"/>
      <c r="L19" s="529"/>
      <c r="M19" s="529"/>
      <c r="N19" s="529"/>
      <c r="O19" s="529"/>
      <c r="P19" s="529"/>
    </row>
    <row r="20" spans="1:12" s="512" customFormat="1" ht="22.5" customHeight="1">
      <c r="A20" s="534"/>
      <c r="B20" s="535" t="s">
        <v>103</v>
      </c>
      <c r="C20" s="855" t="s">
        <v>331</v>
      </c>
      <c r="D20" s="856"/>
      <c r="E20" s="856"/>
      <c r="F20" s="594" t="s">
        <v>179</v>
      </c>
      <c r="G20" s="376">
        <v>17500</v>
      </c>
      <c r="H20" s="527" t="s">
        <v>363</v>
      </c>
      <c r="I20" s="536"/>
      <c r="K20" s="434"/>
      <c r="L20" s="485"/>
    </row>
    <row r="21" spans="1:12" s="512" customFormat="1" ht="25.5" customHeight="1">
      <c r="A21" s="534"/>
      <c r="B21" s="535" t="s">
        <v>104</v>
      </c>
      <c r="C21" s="855" t="s">
        <v>332</v>
      </c>
      <c r="D21" s="856"/>
      <c r="E21" s="856"/>
      <c r="F21" s="594" t="s">
        <v>179</v>
      </c>
      <c r="G21" s="376">
        <v>1000</v>
      </c>
      <c r="H21" s="527" t="s">
        <v>364</v>
      </c>
      <c r="I21" s="536"/>
      <c r="K21" s="434"/>
      <c r="L21" s="485"/>
    </row>
    <row r="22" spans="1:12" s="512" customFormat="1" ht="20.25" customHeight="1">
      <c r="A22" s="534"/>
      <c r="B22" s="535" t="s">
        <v>105</v>
      </c>
      <c r="C22" s="855" t="s">
        <v>333</v>
      </c>
      <c r="D22" s="856"/>
      <c r="E22" s="856"/>
      <c r="F22" s="594" t="s">
        <v>179</v>
      </c>
      <c r="G22" s="376">
        <v>-8500</v>
      </c>
      <c r="H22" s="589"/>
      <c r="I22" s="536"/>
      <c r="K22" s="434"/>
      <c r="L22" s="485"/>
    </row>
    <row r="23" spans="1:12" s="512" customFormat="1" ht="27" customHeight="1">
      <c r="A23" s="534"/>
      <c r="B23" s="537" t="s">
        <v>106</v>
      </c>
      <c r="C23" s="857" t="s">
        <v>334</v>
      </c>
      <c r="D23" s="858"/>
      <c r="E23" s="858"/>
      <c r="F23" s="597" t="s">
        <v>179</v>
      </c>
      <c r="G23" s="508">
        <v>-16600</v>
      </c>
      <c r="H23" s="587" t="s">
        <v>365</v>
      </c>
      <c r="K23" s="485"/>
      <c r="L23" s="485"/>
    </row>
    <row r="24" spans="1:16" s="533" customFormat="1" ht="19.5" customHeight="1">
      <c r="A24" s="529"/>
      <c r="B24" s="530" t="s">
        <v>107</v>
      </c>
      <c r="C24" s="847" t="s">
        <v>335</v>
      </c>
      <c r="D24" s="848"/>
      <c r="E24" s="848"/>
      <c r="F24" s="596" t="s">
        <v>179</v>
      </c>
      <c r="G24" s="590">
        <f>+G25+G26+G27</f>
        <v>4500</v>
      </c>
      <c r="H24" s="588"/>
      <c r="I24" s="529"/>
      <c r="J24" s="532"/>
      <c r="K24" s="529"/>
      <c r="L24" s="529"/>
      <c r="M24" s="529"/>
      <c r="N24" s="529"/>
      <c r="O24" s="529"/>
      <c r="P24" s="529"/>
    </row>
    <row r="25" spans="1:12" s="512" customFormat="1" ht="17.25" customHeight="1">
      <c r="A25" s="534"/>
      <c r="B25" s="535" t="s">
        <v>108</v>
      </c>
      <c r="C25" s="859" t="s">
        <v>336</v>
      </c>
      <c r="D25" s="860"/>
      <c r="E25" s="860"/>
      <c r="F25" s="594" t="s">
        <v>179</v>
      </c>
      <c r="G25" s="376">
        <v>2100</v>
      </c>
      <c r="H25" s="838" t="s">
        <v>352</v>
      </c>
      <c r="I25" s="536"/>
      <c r="K25" s="434"/>
      <c r="L25" s="485"/>
    </row>
    <row r="26" spans="1:12" s="512" customFormat="1" ht="17.25" customHeight="1">
      <c r="A26" s="534"/>
      <c r="B26" s="535" t="s">
        <v>109</v>
      </c>
      <c r="C26" s="859" t="s">
        <v>337</v>
      </c>
      <c r="D26" s="860"/>
      <c r="E26" s="860"/>
      <c r="F26" s="594" t="s">
        <v>179</v>
      </c>
      <c r="G26" s="376">
        <v>1200</v>
      </c>
      <c r="H26" s="839"/>
      <c r="K26" s="485"/>
      <c r="L26" s="485"/>
    </row>
    <row r="27" spans="1:12" s="512" customFormat="1" ht="17.25" customHeight="1" thickBot="1">
      <c r="A27" s="534"/>
      <c r="B27" s="578" t="s">
        <v>110</v>
      </c>
      <c r="C27" s="861" t="s">
        <v>361</v>
      </c>
      <c r="D27" s="862"/>
      <c r="E27" s="862"/>
      <c r="F27" s="598" t="s">
        <v>179</v>
      </c>
      <c r="G27" s="579">
        <v>1200</v>
      </c>
      <c r="H27" s="887"/>
      <c r="K27" s="485"/>
      <c r="L27" s="485"/>
    </row>
    <row r="28" ht="6.75" customHeight="1" thickTop="1"/>
    <row r="29" spans="2:10" s="540" customFormat="1" ht="16.5" customHeight="1">
      <c r="B29" s="541" t="s">
        <v>338</v>
      </c>
      <c r="F29" s="542"/>
      <c r="G29" s="542"/>
      <c r="H29" s="543"/>
      <c r="J29" s="542"/>
    </row>
    <row r="30" spans="2:16" s="533" customFormat="1" ht="37.5" customHeight="1">
      <c r="B30" s="559" t="s">
        <v>100</v>
      </c>
      <c r="C30" s="883" t="s">
        <v>339</v>
      </c>
      <c r="D30" s="883"/>
      <c r="E30" s="883"/>
      <c r="F30" s="883"/>
      <c r="G30" s="883"/>
      <c r="H30" s="883"/>
      <c r="J30" s="532"/>
      <c r="K30" s="529"/>
      <c r="L30" s="529"/>
      <c r="M30" s="529"/>
      <c r="N30" s="529"/>
      <c r="O30" s="529"/>
      <c r="P30" s="529"/>
    </row>
    <row r="31" ht="12.75"/>
    <row r="32" ht="12.75"/>
    <row r="33" spans="2:5" ht="12.75">
      <c r="B33" s="854" t="s">
        <v>340</v>
      </c>
      <c r="C33" s="854"/>
      <c r="D33" s="854"/>
      <c r="E33" s="565"/>
    </row>
    <row r="34" spans="2:5" ht="12.75">
      <c r="B34" s="854"/>
      <c r="C34" s="854"/>
      <c r="D34" s="854"/>
      <c r="E34" s="565"/>
    </row>
    <row r="35" spans="2:5" ht="12.75">
      <c r="B35" s="854"/>
      <c r="C35" s="854"/>
      <c r="D35" s="854"/>
      <c r="E35" s="565"/>
    </row>
    <row r="36" spans="8:16" s="565" customFormat="1" ht="12.75">
      <c r="H36" s="566"/>
      <c r="J36" s="542"/>
      <c r="K36" s="542"/>
      <c r="L36" s="542"/>
      <c r="M36" s="542"/>
      <c r="N36" s="542"/>
      <c r="O36" s="542"/>
      <c r="P36" s="542"/>
    </row>
    <row r="37" spans="1:16" s="652" customFormat="1" ht="22.5" customHeight="1">
      <c r="A37" s="567"/>
      <c r="B37" s="879" t="s">
        <v>341</v>
      </c>
      <c r="C37" s="879"/>
      <c r="D37" s="879"/>
      <c r="E37" s="879"/>
      <c r="F37" s="879"/>
      <c r="G37" s="879"/>
      <c r="H37" s="879"/>
      <c r="I37" s="651"/>
      <c r="J37" s="567"/>
      <c r="K37" s="567"/>
      <c r="L37" s="567"/>
      <c r="M37" s="567"/>
      <c r="N37" s="567"/>
      <c r="O37" s="567"/>
      <c r="P37" s="567"/>
    </row>
    <row r="38" spans="2:8" ht="15.75">
      <c r="B38" s="880" t="s">
        <v>356</v>
      </c>
      <c r="C38" s="880"/>
      <c r="D38" s="880"/>
      <c r="E38" s="880"/>
      <c r="F38" s="880"/>
      <c r="G38" s="880"/>
      <c r="H38" s="880"/>
    </row>
    <row r="39" spans="3:16" s="561" customFormat="1" ht="30" customHeight="1">
      <c r="C39" s="564" t="s">
        <v>342</v>
      </c>
      <c r="D39" s="886" t="str">
        <f>+G8</f>
        <v>Petar Petrovic</v>
      </c>
      <c r="E39" s="886"/>
      <c r="F39" s="886"/>
      <c r="G39" s="886"/>
      <c r="H39" s="886"/>
      <c r="J39" s="562"/>
      <c r="K39" s="563"/>
      <c r="L39" s="563"/>
      <c r="M39" s="563"/>
      <c r="N39" s="563"/>
      <c r="O39" s="563"/>
      <c r="P39" s="563"/>
    </row>
    <row r="40" spans="3:16" s="561" customFormat="1" ht="18.75" customHeight="1">
      <c r="C40" s="564" t="s">
        <v>343</v>
      </c>
      <c r="D40" s="653" t="str">
        <f>+G9</f>
        <v>Becej, Lole Ribara 22</v>
      </c>
      <c r="E40" s="653"/>
      <c r="F40" s="653"/>
      <c r="G40" s="653"/>
      <c r="H40" s="653"/>
      <c r="J40" s="562"/>
      <c r="K40" s="563"/>
      <c r="L40" s="563"/>
      <c r="M40" s="563"/>
      <c r="N40" s="563"/>
      <c r="O40" s="563"/>
      <c r="P40" s="563"/>
    </row>
    <row r="41" spans="3:8" ht="14.25" customHeight="1">
      <c r="C41" s="515" t="s">
        <v>344</v>
      </c>
      <c r="D41" s="576">
        <f>+G10</f>
        <v>39918</v>
      </c>
      <c r="E41" s="573"/>
      <c r="F41" s="427"/>
      <c r="G41" s="572"/>
      <c r="H41" s="544"/>
    </row>
    <row r="42" spans="3:8" ht="14.25" customHeight="1">
      <c r="C42" s="515" t="s">
        <v>345</v>
      </c>
      <c r="D42" s="621" t="str">
        <f>IF(G11=0," ",+CHOOSE($G$11,"G - 2,5","G - 4","G - 6"))</f>
        <v>G - 2,5</v>
      </c>
      <c r="E42" s="574"/>
      <c r="F42" s="427"/>
      <c r="G42" s="572"/>
      <c r="H42" s="544"/>
    </row>
    <row r="43" spans="3:8" ht="14.25" customHeight="1">
      <c r="C43" s="515" t="s">
        <v>346</v>
      </c>
      <c r="D43" s="622">
        <f>IF($G$11=0," ",+CHOOSE($G$11,4,6,10))</f>
        <v>4</v>
      </c>
      <c r="E43" s="575"/>
      <c r="F43" s="427"/>
      <c r="G43" s="572"/>
      <c r="H43" s="544"/>
    </row>
    <row r="44" ht="14.25" customHeight="1" thickBot="1"/>
    <row r="45" spans="1:16" s="428" customFormat="1" ht="31.5" customHeight="1" thickTop="1">
      <c r="A45" s="432"/>
      <c r="B45" s="655" t="s">
        <v>159</v>
      </c>
      <c r="C45" s="516" t="s">
        <v>167</v>
      </c>
      <c r="D45" s="568"/>
      <c r="E45" s="568"/>
      <c r="F45" s="517"/>
      <c r="G45" s="518" t="s">
        <v>347</v>
      </c>
      <c r="H45" s="519" t="s">
        <v>348</v>
      </c>
      <c r="I45" s="433"/>
      <c r="J45" s="513"/>
      <c r="K45" s="432"/>
      <c r="L45" s="432"/>
      <c r="M45" s="432"/>
      <c r="N45" s="432"/>
      <c r="O45" s="432"/>
      <c r="P45" s="432"/>
    </row>
    <row r="46" spans="1:16" s="428" customFormat="1" ht="20.25" customHeight="1">
      <c r="A46" s="432"/>
      <c r="B46" s="599" t="s">
        <v>4</v>
      </c>
      <c r="C46" s="884" t="s">
        <v>353</v>
      </c>
      <c r="D46" s="831"/>
      <c r="E46" s="831"/>
      <c r="F46" s="600"/>
      <c r="G46" s="601">
        <f>+IF(AND($G$11=1,$G$12=2),+'7. Costs of STANDRD connection'!G11,IF(AND($G$11=1,$G$12=1),'7. Costs of STANDRD connection'!G11*0.8)+IF(AND($G$11=2,$G$12=2),+'7. Costs of STANDRD connection'!G12,IF(AND($G$11=2,$G$12=1),'7. Costs of STANDRD connection'!G12*0.8)+IF(AND($G$11=3,$G$12=2),+'7. Costs of STANDRD connection'!G13,IF(AND($G$11=3,$G$12=1),'7. Costs of STANDRD connection'!G13*0.8))))</f>
        <v>33540.804224</v>
      </c>
      <c r="H46" s="602" t="str">
        <f>+IF(G12=1,"With 20% discount for construction together with network","No discount for construction after first gas supply to network")</f>
        <v>With 20% discount for construction together with network</v>
      </c>
      <c r="I46" s="433"/>
      <c r="J46" s="513"/>
      <c r="K46" s="432"/>
      <c r="L46" s="432"/>
      <c r="M46" s="432"/>
      <c r="N46" s="432"/>
      <c r="O46" s="432"/>
      <c r="P46" s="432"/>
    </row>
    <row r="47" spans="1:16" s="428" customFormat="1" ht="26.25" customHeight="1">
      <c r="A47" s="432"/>
      <c r="B47" s="520" t="s">
        <v>14</v>
      </c>
      <c r="C47" s="866" t="s">
        <v>354</v>
      </c>
      <c r="D47" s="806"/>
      <c r="E47" s="806"/>
      <c r="F47" s="522"/>
      <c r="G47" s="891">
        <f>+IF(G13&lt;'2. Documentation cost'!L13,0,(G13-'2. Documentation cost'!L13)*'7. Costs of STANDRD connection'!G18)</f>
        <v>1394.3487179999997</v>
      </c>
      <c r="H47" s="894" t="str">
        <f>+IF($G$47&gt;0,"Unit variable costs applied to the difference between actual length and length to frontier, when it is &gt;0","The connection length is not exceeding the frontier")</f>
        <v>Unit variable costs applied to the difference between actual length and length to frontier, when it is &gt;0</v>
      </c>
      <c r="I47" s="433"/>
      <c r="J47" s="513"/>
      <c r="K47" s="432"/>
      <c r="L47" s="432"/>
      <c r="M47" s="432"/>
      <c r="N47" s="432"/>
      <c r="O47" s="432"/>
      <c r="P47" s="432"/>
    </row>
    <row r="48" spans="1:16" s="428" customFormat="1" ht="18" customHeight="1">
      <c r="A48" s="432"/>
      <c r="B48" s="523" t="s">
        <v>24</v>
      </c>
      <c r="C48" s="885" t="s">
        <v>355</v>
      </c>
      <c r="D48" s="808"/>
      <c r="E48" s="808"/>
      <c r="F48" s="524">
        <f>+IF(($G$13-'2. Documentation cost'!$L$13)&gt;0,($G$13-'2. Documentation cost'!$L$13),0)</f>
        <v>4.699999999999999</v>
      </c>
      <c r="G48" s="892"/>
      <c r="H48" s="895"/>
      <c r="I48" s="433"/>
      <c r="J48" s="513"/>
      <c r="K48" s="432"/>
      <c r="L48" s="432"/>
      <c r="M48" s="432"/>
      <c r="N48" s="432"/>
      <c r="O48" s="432"/>
      <c r="P48" s="432"/>
    </row>
    <row r="49" spans="1:16" s="428" customFormat="1" ht="18" customHeight="1">
      <c r="A49" s="432"/>
      <c r="B49" s="603" t="s">
        <v>38</v>
      </c>
      <c r="C49" s="881" t="s">
        <v>357</v>
      </c>
      <c r="D49" s="882"/>
      <c r="E49" s="616"/>
      <c r="F49" s="604">
        <f>+IF(($G$13-'2. Documentation cost'!$L$13)&gt;0,+'7. Costs of STANDRD connection'!$G$18,0)</f>
        <v>296.66994</v>
      </c>
      <c r="G49" s="893"/>
      <c r="H49" s="896"/>
      <c r="I49" s="433"/>
      <c r="J49" s="513"/>
      <c r="K49" s="432"/>
      <c r="L49" s="432"/>
      <c r="M49" s="432"/>
      <c r="N49" s="432"/>
      <c r="O49" s="432"/>
      <c r="P49" s="432"/>
    </row>
    <row r="50" spans="1:16" s="428" customFormat="1" ht="29.25" customHeight="1">
      <c r="A50" s="432"/>
      <c r="B50" s="605" t="s">
        <v>35</v>
      </c>
      <c r="C50" s="521" t="s">
        <v>358</v>
      </c>
      <c r="D50" s="442"/>
      <c r="E50" s="442"/>
      <c r="F50" s="522"/>
      <c r="G50" s="607">
        <f>+IF($G$17&gt;0,0,(+G15+G16))</f>
        <v>0</v>
      </c>
      <c r="H50" s="624" t="str">
        <f>+IF(G17&gt;0,"If the user bears costs of creating technical conditions to connect own facility, DTS will be paid"," ")</f>
        <v>If the user bears costs of creating technical conditions to connect own facility, DTS will be paid</v>
      </c>
      <c r="I50" s="433"/>
      <c r="J50" s="513"/>
      <c r="K50" s="432"/>
      <c r="L50" s="432"/>
      <c r="M50" s="432"/>
      <c r="N50" s="432"/>
      <c r="O50" s="432"/>
      <c r="P50" s="432"/>
    </row>
    <row r="51" spans="1:16" s="428" customFormat="1" ht="18" customHeight="1">
      <c r="A51" s="432"/>
      <c r="B51" s="608" t="s">
        <v>54</v>
      </c>
      <c r="C51" s="609" t="s">
        <v>359</v>
      </c>
      <c r="D51" s="610"/>
      <c r="E51" s="610"/>
      <c r="F51" s="611"/>
      <c r="G51" s="606">
        <f>+$G$18</f>
        <v>5000</v>
      </c>
      <c r="H51" s="612"/>
      <c r="I51" s="433"/>
      <c r="J51" s="513"/>
      <c r="L51" s="432"/>
      <c r="M51" s="432"/>
      <c r="N51" s="432"/>
      <c r="O51" s="432"/>
      <c r="P51" s="432"/>
    </row>
    <row r="52" spans="1:16" s="533" customFormat="1" ht="19.5" customHeight="1">
      <c r="A52" s="529"/>
      <c r="B52" s="530" t="s">
        <v>55</v>
      </c>
      <c r="C52" s="866" t="s">
        <v>360</v>
      </c>
      <c r="D52" s="806"/>
      <c r="E52" s="806"/>
      <c r="F52" s="897"/>
      <c r="G52" s="531">
        <f>+SUM(G53:G56)</f>
        <v>-6600</v>
      </c>
      <c r="H52" s="588"/>
      <c r="I52" s="529"/>
      <c r="J52" s="532"/>
      <c r="K52" s="529"/>
      <c r="L52" s="529"/>
      <c r="M52" s="529"/>
      <c r="N52" s="529"/>
      <c r="O52" s="529"/>
      <c r="P52" s="529"/>
    </row>
    <row r="53" spans="1:12" s="512" customFormat="1" ht="22.5" customHeight="1">
      <c r="A53" s="534"/>
      <c r="B53" s="535" t="s">
        <v>56</v>
      </c>
      <c r="C53" s="888" t="s">
        <v>331</v>
      </c>
      <c r="D53" s="889"/>
      <c r="E53" s="889"/>
      <c r="F53" s="890"/>
      <c r="G53" s="630">
        <f>+G20</f>
        <v>17500</v>
      </c>
      <c r="H53" s="527" t="s">
        <v>349</v>
      </c>
      <c r="I53" s="536"/>
      <c r="K53" s="434"/>
      <c r="L53" s="485"/>
    </row>
    <row r="54" spans="1:12" s="512" customFormat="1" ht="25.5" customHeight="1">
      <c r="A54" s="534"/>
      <c r="B54" s="535" t="s">
        <v>57</v>
      </c>
      <c r="C54" s="836" t="s">
        <v>332</v>
      </c>
      <c r="D54" s="834"/>
      <c r="E54" s="834"/>
      <c r="F54" s="835"/>
      <c r="G54" s="630">
        <f>+G21</f>
        <v>1000</v>
      </c>
      <c r="H54" s="527" t="s">
        <v>350</v>
      </c>
      <c r="I54" s="536"/>
      <c r="K54" s="434"/>
      <c r="L54" s="485"/>
    </row>
    <row r="55" spans="1:12" s="512" customFormat="1" ht="20.25" customHeight="1">
      <c r="A55" s="534"/>
      <c r="B55" s="535" t="s">
        <v>58</v>
      </c>
      <c r="C55" s="836" t="s">
        <v>333</v>
      </c>
      <c r="D55" s="834"/>
      <c r="E55" s="834"/>
      <c r="F55" s="835"/>
      <c r="G55" s="630">
        <f>+G22</f>
        <v>-8500</v>
      </c>
      <c r="H55" s="589"/>
      <c r="I55" s="536"/>
      <c r="K55" s="434"/>
      <c r="L55" s="485"/>
    </row>
    <row r="56" spans="1:12" s="512" customFormat="1" ht="27" customHeight="1">
      <c r="A56" s="534"/>
      <c r="B56" s="535" t="s">
        <v>59</v>
      </c>
      <c r="C56" s="837" t="s">
        <v>334</v>
      </c>
      <c r="D56" s="815"/>
      <c r="E56" s="815"/>
      <c r="F56" s="816"/>
      <c r="G56" s="630">
        <f>+G23</f>
        <v>-16600</v>
      </c>
      <c r="H56" s="587" t="s">
        <v>351</v>
      </c>
      <c r="K56" s="485"/>
      <c r="L56" s="485"/>
    </row>
    <row r="57" spans="1:16" s="533" customFormat="1" ht="19.5" customHeight="1">
      <c r="A57" s="529"/>
      <c r="B57" s="530" t="s">
        <v>89</v>
      </c>
      <c r="C57" s="847" t="s">
        <v>366</v>
      </c>
      <c r="D57" s="848"/>
      <c r="E57" s="848"/>
      <c r="F57" s="849"/>
      <c r="G57" s="620">
        <f>+G58+G59+G60</f>
        <v>4500</v>
      </c>
      <c r="H57" s="588"/>
      <c r="I57" s="529"/>
      <c r="J57" s="532"/>
      <c r="K57" s="529"/>
      <c r="L57" s="529"/>
      <c r="M57" s="529"/>
      <c r="N57" s="529"/>
      <c r="O57" s="529"/>
      <c r="P57" s="529"/>
    </row>
    <row r="58" spans="1:12" s="512" customFormat="1" ht="17.25" customHeight="1">
      <c r="A58" s="534"/>
      <c r="B58" s="535" t="s">
        <v>91</v>
      </c>
      <c r="C58" s="841" t="s">
        <v>336</v>
      </c>
      <c r="D58" s="842"/>
      <c r="E58" s="842"/>
      <c r="F58" s="843"/>
      <c r="G58" s="630">
        <f>+G25</f>
        <v>2100</v>
      </c>
      <c r="H58" s="838" t="s">
        <v>352</v>
      </c>
      <c r="I58" s="536"/>
      <c r="K58" s="434"/>
      <c r="L58" s="485"/>
    </row>
    <row r="59" spans="1:12" s="512" customFormat="1" ht="17.25" customHeight="1">
      <c r="A59" s="534"/>
      <c r="B59" s="535" t="s">
        <v>90</v>
      </c>
      <c r="C59" s="841" t="s">
        <v>337</v>
      </c>
      <c r="D59" s="842"/>
      <c r="E59" s="842"/>
      <c r="F59" s="843"/>
      <c r="G59" s="630">
        <f>+G26</f>
        <v>1200</v>
      </c>
      <c r="H59" s="839"/>
      <c r="K59" s="485"/>
      <c r="L59" s="485"/>
    </row>
    <row r="60" spans="1:12" s="512" customFormat="1" ht="17.25" customHeight="1">
      <c r="A60" s="534"/>
      <c r="B60" s="537" t="s">
        <v>94</v>
      </c>
      <c r="C60" s="844" t="s">
        <v>361</v>
      </c>
      <c r="D60" s="845"/>
      <c r="E60" s="845"/>
      <c r="F60" s="846"/>
      <c r="G60" s="631">
        <f>+G27</f>
        <v>1200</v>
      </c>
      <c r="H60" s="840"/>
      <c r="K60" s="485"/>
      <c r="L60" s="485"/>
    </row>
    <row r="61" spans="1:16" s="428" customFormat="1" ht="36.75" customHeight="1" thickBot="1">
      <c r="A61" s="432"/>
      <c r="B61" s="617" t="s">
        <v>92</v>
      </c>
      <c r="C61" s="619" t="s">
        <v>362</v>
      </c>
      <c r="D61" s="569"/>
      <c r="E61" s="569"/>
      <c r="F61" s="538"/>
      <c r="G61" s="618">
        <f>+G46+G47+G50-G51+G52+G57</f>
        <v>27835.152942</v>
      </c>
      <c r="H61" s="539"/>
      <c r="I61" s="433"/>
      <c r="J61" s="513"/>
      <c r="K61" s="432"/>
      <c r="L61" s="432"/>
      <c r="M61" s="432"/>
      <c r="N61" s="432"/>
      <c r="O61" s="432"/>
      <c r="P61" s="432"/>
    </row>
    <row r="62" ht="13.5" thickTop="1"/>
  </sheetData>
  <sheetProtection/>
  <mergeCells count="45">
    <mergeCell ref="D39:H39"/>
    <mergeCell ref="H25:H27"/>
    <mergeCell ref="B35:D35"/>
    <mergeCell ref="C53:F53"/>
    <mergeCell ref="C54:F54"/>
    <mergeCell ref="G47:G49"/>
    <mergeCell ref="H47:H49"/>
    <mergeCell ref="C52:F52"/>
    <mergeCell ref="B5:H5"/>
    <mergeCell ref="B37:H37"/>
    <mergeCell ref="B38:H38"/>
    <mergeCell ref="C49:D49"/>
    <mergeCell ref="C30:H30"/>
    <mergeCell ref="C46:E46"/>
    <mergeCell ref="C47:E47"/>
    <mergeCell ref="C48:E48"/>
    <mergeCell ref="C25:E25"/>
    <mergeCell ref="C8:E8"/>
    <mergeCell ref="C10:E10"/>
    <mergeCell ref="C11:E11"/>
    <mergeCell ref="C12:E12"/>
    <mergeCell ref="C21:E21"/>
    <mergeCell ref="C13:E13"/>
    <mergeCell ref="C18:E18"/>
    <mergeCell ref="C17:E17"/>
    <mergeCell ref="C19:E19"/>
    <mergeCell ref="C14:D14"/>
    <mergeCell ref="C15:E15"/>
    <mergeCell ref="C16:E16"/>
    <mergeCell ref="F15:F16"/>
    <mergeCell ref="B33:D33"/>
    <mergeCell ref="B34:D34"/>
    <mergeCell ref="C20:E20"/>
    <mergeCell ref="C22:E22"/>
    <mergeCell ref="C23:E23"/>
    <mergeCell ref="C24:E24"/>
    <mergeCell ref="C26:E26"/>
    <mergeCell ref="C27:E27"/>
    <mergeCell ref="C55:F55"/>
    <mergeCell ref="C56:F56"/>
    <mergeCell ref="H58:H60"/>
    <mergeCell ref="C58:F58"/>
    <mergeCell ref="C59:F59"/>
    <mergeCell ref="C60:F60"/>
    <mergeCell ref="C57:F57"/>
  </mergeCells>
  <printOptions horizontalCentered="1"/>
  <pageMargins left="0.1968503937007874" right="0.2362204724409449" top="0.31496062992125984" bottom="0.38" header="0.2362204724409449" footer="0.16"/>
  <pageSetup horizontalDpi="600" verticalDpi="600" orientation="landscape" paperSize="9" scale="83" r:id="rId3"/>
  <rowBreaks count="1" manualBreakCount="1">
    <brk id="30" max="8" man="1"/>
  </rowBreaks>
  <colBreaks count="1" manualBreakCount="1">
    <brk id="9" max="30" man="1"/>
  </colBreaks>
  <ignoredErrors>
    <ignoredError sqref="G53:G56" unlockedFormula="1"/>
    <ignoredError sqref="G60 G58:G59" formula="1" unlockedFormula="1"/>
    <ignoredError sqref="G57" formula="1"/>
  </ignoredErrors>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2008-11-17T12:01:04Z</cp:lastPrinted>
  <dcterms:created xsi:type="dcterms:W3CDTF">2006-08-07T10:06:56Z</dcterms:created>
  <dcterms:modified xsi:type="dcterms:W3CDTF">2010-04-01T10:49:44Z</dcterms:modified>
  <cp:category/>
  <cp:version/>
  <cp:contentType/>
  <cp:contentStatus/>
</cp:coreProperties>
</file>